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3\Situfin\Informe\"/>
    </mc:Choice>
  </mc:AlternateContent>
  <xr:revisionPtr revIDLastSave="0" documentId="13_ncr:1_{0353CD47-E277-474B-8E5A-22EF741A419C}" xr6:coauthVersionLast="47" xr6:coauthVersionMax="47" xr10:uidLastSave="{00000000-0000-0000-0000-000000000000}"/>
  <bookViews>
    <workbookView showSheetTabs="0" xWindow="-120" yWindow="-120" windowWidth="20730" windowHeight="1104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Aux!$G$3:$H$23</definedName>
  </definedNames>
  <calcPr calcId="191029"/>
  <pivotCaches>
    <pivotCache cacheId="4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7" i="10" l="1"/>
  <c r="T17" i="10"/>
  <c r="U19" i="10"/>
  <c r="T19" i="10"/>
  <c r="U18" i="10"/>
  <c r="T18" i="10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T8" i="10" l="1"/>
  <c r="T6" i="10"/>
  <c r="U11" i="10"/>
  <c r="T11" i="10"/>
  <c r="U6" i="10"/>
  <c r="U8" i="10"/>
  <c r="F11" i="13" l="1"/>
  <c r="F15" i="13"/>
  <c r="F34" i="13"/>
  <c r="F71" i="13"/>
  <c r="F73" i="13"/>
  <c r="F74" i="13"/>
  <c r="F80" i="13"/>
  <c r="F82" i="13"/>
  <c r="F89" i="13"/>
  <c r="F93" i="13"/>
  <c r="F96" i="13"/>
  <c r="E101" i="13" l="1"/>
  <c r="B101" i="13"/>
  <c r="E100" i="13"/>
  <c r="B100" i="13"/>
  <c r="C100" i="13" l="1"/>
  <c r="D100" i="13" s="1"/>
  <c r="C101" i="13" l="1"/>
  <c r="D101" i="13" s="1"/>
  <c r="C12" i="14" l="1"/>
  <c r="D12" i="14"/>
  <c r="E12" i="14"/>
  <c r="F12" i="14"/>
  <c r="G12" i="14"/>
  <c r="H12" i="14"/>
  <c r="I12" i="14"/>
  <c r="J12" i="14"/>
  <c r="K12" i="14"/>
  <c r="L12" i="14"/>
  <c r="M12" i="14"/>
  <c r="C14" i="14"/>
  <c r="D14" i="14"/>
  <c r="E14" i="14"/>
  <c r="F14" i="14"/>
  <c r="G14" i="14"/>
  <c r="H14" i="14"/>
  <c r="I14" i="14"/>
  <c r="J14" i="14"/>
  <c r="K14" i="14"/>
  <c r="L14" i="14"/>
  <c r="M14" i="14"/>
  <c r="C15" i="14"/>
  <c r="D15" i="14"/>
  <c r="E15" i="14"/>
  <c r="F15" i="14"/>
  <c r="G15" i="14"/>
  <c r="H15" i="14"/>
  <c r="I15" i="14"/>
  <c r="J15" i="14"/>
  <c r="K15" i="14"/>
  <c r="L15" i="14"/>
  <c r="M15" i="14"/>
  <c r="C16" i="14"/>
  <c r="D16" i="14"/>
  <c r="E16" i="14"/>
  <c r="F16" i="14"/>
  <c r="G16" i="14"/>
  <c r="H16" i="14"/>
  <c r="I16" i="14"/>
  <c r="J16" i="14"/>
  <c r="K16" i="14"/>
  <c r="L16" i="14"/>
  <c r="M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K100" i="14" s="1"/>
  <c r="L35" i="14"/>
  <c r="L100" i="14" s="1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H101" i="14" s="1"/>
  <c r="I79" i="14"/>
  <c r="J79" i="14"/>
  <c r="K79" i="14"/>
  <c r="K101" i="14" s="1"/>
  <c r="L79" i="14"/>
  <c r="L101" i="14" s="1"/>
  <c r="M79" i="14"/>
  <c r="M101" i="14" s="1"/>
  <c r="C80" i="14"/>
  <c r="D80" i="14"/>
  <c r="E80" i="14"/>
  <c r="F80" i="14"/>
  <c r="G80" i="14"/>
  <c r="H80" i="14"/>
  <c r="I80" i="14"/>
  <c r="J80" i="14"/>
  <c r="K80" i="14"/>
  <c r="L80" i="14"/>
  <c r="M80" i="14"/>
  <c r="C82" i="14"/>
  <c r="D82" i="14"/>
  <c r="E82" i="14"/>
  <c r="F82" i="14"/>
  <c r="G82" i="14"/>
  <c r="H82" i="14"/>
  <c r="I82" i="14"/>
  <c r="J82" i="14"/>
  <c r="K82" i="14"/>
  <c r="L82" i="14"/>
  <c r="M82" i="14"/>
  <c r="C83" i="14"/>
  <c r="D83" i="14"/>
  <c r="E83" i="14"/>
  <c r="F83" i="14"/>
  <c r="G83" i="14"/>
  <c r="H83" i="14"/>
  <c r="I83" i="14"/>
  <c r="J83" i="14"/>
  <c r="K83" i="14"/>
  <c r="L83" i="14"/>
  <c r="M83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C10" i="14"/>
  <c r="D10" i="14"/>
  <c r="E10" i="14"/>
  <c r="F10" i="14"/>
  <c r="G10" i="14"/>
  <c r="H10" i="14"/>
  <c r="I10" i="14"/>
  <c r="J10" i="14"/>
  <c r="K10" i="14"/>
  <c r="L10" i="14"/>
  <c r="M10" i="14"/>
  <c r="B10" i="14"/>
  <c r="J101" i="14" l="1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D98" i="14"/>
  <c r="E98" i="14"/>
  <c r="F98" i="14"/>
  <c r="G98" i="14"/>
  <c r="H98" i="14"/>
  <c r="I98" i="14"/>
  <c r="J98" i="14"/>
  <c r="K98" i="14"/>
  <c r="L98" i="14"/>
  <c r="M98" i="14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72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T30" i="10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F64" i="13" l="1"/>
  <c r="G64" i="13" s="1"/>
  <c r="F83" i="13"/>
  <c r="G83" i="13" s="1"/>
  <c r="F85" i="13"/>
  <c r="G85" i="13" s="1"/>
  <c r="F47" i="13"/>
  <c r="G47" i="13" s="1"/>
  <c r="F84" i="13"/>
  <c r="H84" i="13" s="1"/>
  <c r="F72" i="13"/>
  <c r="G72" i="13" s="1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26" i="13"/>
  <c r="G40" i="13"/>
  <c r="H40" i="13"/>
  <c r="H68" i="13"/>
  <c r="G68" i="13"/>
  <c r="H14" i="13"/>
  <c r="G14" i="13"/>
  <c r="G43" i="13"/>
  <c r="H43" i="13"/>
  <c r="G90" i="13"/>
  <c r="H90" i="13"/>
  <c r="G95" i="13"/>
  <c r="H95" i="13"/>
  <c r="G17" i="13"/>
  <c r="H17" i="13"/>
  <c r="H28" i="13"/>
  <c r="G28" i="13"/>
  <c r="G31" i="13"/>
  <c r="H31" i="13"/>
  <c r="H52" i="13"/>
  <c r="N12" i="14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G92" i="13"/>
  <c r="H92" i="13"/>
  <c r="G76" i="13"/>
  <c r="H76" i="13"/>
  <c r="H66" i="13"/>
  <c r="G66" i="13"/>
  <c r="G44" i="13"/>
  <c r="H44" i="13"/>
  <c r="G16" i="13"/>
  <c r="H16" i="13"/>
  <c r="G63" i="13"/>
  <c r="H63" i="13"/>
  <c r="H64" i="13"/>
  <c r="H42" i="13"/>
  <c r="H58" i="13"/>
  <c r="H83" i="13"/>
  <c r="H24" i="13"/>
  <c r="G94" i="13"/>
  <c r="G50" i="13"/>
  <c r="G79" i="13"/>
  <c r="H36" i="13"/>
  <c r="H19" i="13"/>
  <c r="H38" i="13"/>
  <c r="G55" i="13"/>
  <c r="G75" i="13" l="1"/>
  <c r="H23" i="13"/>
  <c r="G84" i="13"/>
  <c r="G87" i="13"/>
  <c r="F101" i="13"/>
  <c r="G101" i="13" s="1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F12" i="13"/>
  <c r="G12" i="13" s="1"/>
  <c r="F77" i="13"/>
  <c r="G77" i="13" s="1"/>
  <c r="F100" i="13"/>
  <c r="H10" i="12"/>
  <c r="G57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H77" i="13" l="1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 xr:uid="{00000000-0006-0000-0B00-000002000000}">
      <text>
        <r>
          <rPr>
            <sz val="9"/>
            <color indexed="81"/>
            <rFont val="Tahoma"/>
            <family val="2"/>
          </rPr>
          <t>Fuente: Escenario Macro 28-07-2023</t>
        </r>
      </text>
    </comment>
    <comment ref="H23" authorId="0" shapeId="0" xr:uid="{00000000-0006-0000-0B00-000003000000}">
      <text>
        <r>
          <rPr>
            <sz val="9"/>
            <color indexed="81"/>
            <rFont val="Tahoma"/>
            <family val="2"/>
          </rPr>
          <t>TC promedio septiembre 2023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<sst xmlns="http://schemas.openxmlformats.org/spreadsheetml/2006/main" count="475" uniqueCount="208">
  <si>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</si>
  <si>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</si>
  <si>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</si>
  <si>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</si>
  <si>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</si>
  <si>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</si>
  <si>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</si>
  <si>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</si>
  <si>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</si>
  <si>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</si>
  <si>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</si>
  <si>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</si>
  <si>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</si>
  <si>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</si>
  <si>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</si>
  <si>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</si>
  <si>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</si>
  <si>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</si>
  <si>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</si>
  <si>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</si>
  <si>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</si>
  <si>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</si>
  <si>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</si>
  <si>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</si>
  <si>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</si>
  <si>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</si>
  <si>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</si>
  <si>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</si>
  <si>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</si>
  <si>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</si>
  <si>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</si>
  <si>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</si>
  <si>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</si>
  <si>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</si>
  <si>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</si>
  <si>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</si>
  <si>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</si>
  <si>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</si>
  <si>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</si>
  <si>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</si>
  <si>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</si>
  <si>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</si>
  <si>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</si>
  <si>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</si>
  <si>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</si>
  <si>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</si>
  <si>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</si>
  <si>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</si>
  <si>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</si>
  <si>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</si>
  <si>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</si>
  <si>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</si>
  <si>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</si>
  <si>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</si>
  <si>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</si>
  <si>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</si>
  <si>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</si>
  <si>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</si>
  <si>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</si>
  <si>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</si>
  <si>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</si>
  <si>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</si>
  <si>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</si>
  <si>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</si>
  <si>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</si>
  <si>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</si>
  <si>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</si>
  <si>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</si>
  <si>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</si>
  <si>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</si>
  <si>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</si>
  <si>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</si>
  <si>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</si>
  <si>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</si>
  <si>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</si>
  <si>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</si>
  <si>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</si>
  <si>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</si>
  <si>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</si>
  <si>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</si>
  <si>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</si>
  <si>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</si>
  <si>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</si>
  <si>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</si>
  <si>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</si>
  <si>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</si>
  <si>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</si>
  <si>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</si>
  <si>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</si>
  <si>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</si>
  <si>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</si>
  <si>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</si>
  <si>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</si>
  <si>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</si>
  <si>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</si>
  <si>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</si>
  <si>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</si>
  <si>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</si>
  <si>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</si>
  <si>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</si>
  <si>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</si>
  <si>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</si>
  <si>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</si>
  <si>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</si>
  <si>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</si>
  <si>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</si>
  <si>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</si>
  <si>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</si>
  <si>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</si>
  <si>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</si>
  <si>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</si>
  <si>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</si>
  <si>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</si>
  <si>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</si>
  <si>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</si>
  <si>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</si>
  <si>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</si>
  <si>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</si>
  <si>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</si>
  <si>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</si>
  <si>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</si>
  <si>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</si>
  <si>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</si>
  <si>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</si>
  <si>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</si>
  <si>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</si>
  <si>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</si>
  <si>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</si>
  <si>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</si>
  <si>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</si>
  <si>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</si>
  <si>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</si>
  <si>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</si>
  <si>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</si>
  <si>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</si>
  <si>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</si>
  <si>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</si>
  <si>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</si>
  <si>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</si>
  <si>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</si>
  <si>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</si>
  <si>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</si>
  <si>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</si>
  <si>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</si>
  <si>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</si>
  <si>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</si>
  <si>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</si>
  <si>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</si>
  <si>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</si>
  <si>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</si>
  <si>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</si>
  <si>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</si>
  <si>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</si>
  <si>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</si>
  <si>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</si>
  <si>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</si>
  <si>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</si>
  <si>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</si>
  <si>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</si>
  <si>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</si>
  <si>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</si>
  <si>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</si>
  <si>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</si>
  <si>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</si>
  <si>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</si>
  <si>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</si>
  <si>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</si>
  <si>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</si>
  <si>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</si>
  <si>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</si>
  <si>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</si>
  <si>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</si>
  <si>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</si>
  <si>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</si>
  <si>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</si>
  <si>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</si>
  <si>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</si>
  <si>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</si>
  <si>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</si>
  <si>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</si>
  <si>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</si>
  <si>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</si>
  <si>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</si>
  <si>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</si>
  <si>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</si>
  <si>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</si>
  <si>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</si>
  <si>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Presupuesto
Ajustado
2022</t>
  </si>
  <si>
    <t>INFORME DE LA SITUACIÓN FINANCIERA - ADMINISTRACIÓN CENTRAL</t>
  </si>
  <si>
    <t>ene</t>
  </si>
  <si>
    <t>feb</t>
  </si>
  <si>
    <t>mar</t>
  </si>
  <si>
    <t>abr</t>
  </si>
  <si>
    <t>may</t>
  </si>
  <si>
    <t>jun</t>
  </si>
  <si>
    <t>jul</t>
  </si>
  <si>
    <t>ago</t>
  </si>
  <si>
    <t>Presupuesto
Ajustado
2023</t>
  </si>
  <si>
    <t>sept</t>
  </si>
  <si>
    <t>Partidas Adicionales</t>
  </si>
  <si>
    <t>Gasto Corriente Primario</t>
  </si>
  <si>
    <t>(Varios elementos)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</si>
  <si>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</si>
  <si>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</si>
  <si>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</si>
  <si>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</si>
  <si>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Ejecución
Septiembre
2022</t>
  </si>
  <si>
    <t>Ejecución
Septiembre
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</si>
</sst>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5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0" fillId="2" borderId="4" xfId="0" applyNumberFormat="1" applyFill="1" applyBorder="1"/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4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2" fontId="47" fillId="0" borderId="0" xfId="1" applyNumberFormat="1" applyFont="1" applyBorder="1" applyAlignment="1">
      <alignment horizontal="right"/>
    </xf>
    <xf numFmtId="185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3" fontId="25" fillId="7" borderId="4" xfId="5" applyNumberFormat="1" applyFont="1" applyFill="1" applyBorder="1" applyAlignment="1">
      <alignment horizontal="right"/>
    </xf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0" fontId="0" fillId="0" borderId="0" xfId="1" applyNumberFormat="1" applyFont="1" applyBorder="1"/>
    <xf numFmtId="186" fontId="0" fillId="0" borderId="0" xfId="1" applyNumberFormat="1" applyFont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4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23% BID; USD 106,4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29% CAF; USD 130,3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19% OFID; USD 89,0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latin typeface="Arial" panose="020B0604020202020204" pitchFamily="34" charset="0"/>
              <a:cs typeface="Arial" panose="020B0604020202020204" pitchFamily="34" charset="0"/>
            </a:rPr>
            <a:t>8% LLAVE EN MANO; USD 36,7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/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/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6% BONOS; USD 27,2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/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/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15% OTROS; USD 66,4 </a:t>
          </a: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/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/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23% BID; USD 106,4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29% CAF; USD 130,3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19% OFID; USD 89,0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latin typeface="Arial" panose="020B0604020202020204" pitchFamily="34" charset="0"/>
              <a:cs typeface="Arial" panose="020B0604020202020204" pitchFamily="34" charset="0"/>
            </a:rPr>
            <a:t>8% LLAVE EN MANO; USD 36,7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6% BONOS; USD 27,2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15% OTROS; USD 66,4 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2.emf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emf"/><Relationship Id="rId5" Type="http://schemas.microsoft.com/office/2007/relationships/diagramDrawing" Target="../diagrams/drawing1.xml"/><Relationship Id="rId10" Type="http://schemas.openxmlformats.org/officeDocument/2006/relationships/image" Target="../media/image5.png"/><Relationship Id="rId4" Type="http://schemas.openxmlformats.org/officeDocument/2006/relationships/diagramColors" Target="../diagrams/colors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42</xdr:row>
      <xdr:rowOff>104775</xdr:rowOff>
    </xdr:from>
    <xdr:to>
      <xdr:col>6</xdr:col>
      <xdr:colOff>323850</xdr:colOff>
      <xdr:row>46</xdr:row>
      <xdr:rowOff>161925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7755255"/>
          <a:ext cx="1571625" cy="758190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228600</xdr:colOff>
      <xdr:row>36</xdr:row>
      <xdr:rowOff>47625</xdr:rowOff>
    </xdr:from>
    <xdr:to>
      <xdr:col>6</xdr:col>
      <xdr:colOff>285750</xdr:colOff>
      <xdr:row>39</xdr:row>
      <xdr:rowOff>209550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52900" y="6555105"/>
          <a:ext cx="1543050" cy="71056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-1.426,4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315222</xdr:colOff>
      <xdr:row>14</xdr:row>
      <xdr:rowOff>40241</xdr:rowOff>
    </xdr:from>
    <xdr:to>
      <xdr:col>1</xdr:col>
      <xdr:colOff>1143000</xdr:colOff>
      <xdr:row>16</xdr:row>
      <xdr:rowOff>18438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8487" y="2964976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-3,25%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1003899</xdr:colOff>
      <xdr:row>14</xdr:row>
      <xdr:rowOff>29198</xdr:rowOff>
    </xdr:from>
    <xdr:to>
      <xdr:col>2</xdr:col>
      <xdr:colOff>478119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27164" y="2472080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1307727</xdr:colOff>
      <xdr:row>30</xdr:row>
      <xdr:rowOff>11206</xdr:rowOff>
    </xdr:from>
    <xdr:to>
      <xdr:col>6</xdr:col>
      <xdr:colOff>545727</xdr:colOff>
      <xdr:row>31</xdr:row>
      <xdr:rowOff>148941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621992" y="4964206"/>
          <a:ext cx="773206" cy="328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6</xdr:col>
      <xdr:colOff>270623</xdr:colOff>
      <xdr:row>30</xdr:row>
      <xdr:rowOff>8068</xdr:rowOff>
    </xdr:from>
    <xdr:to>
      <xdr:col>7</xdr:col>
      <xdr:colOff>459218</xdr:colOff>
      <xdr:row>31</xdr:row>
      <xdr:rowOff>148940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20094" y="4961068"/>
          <a:ext cx="961800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41AC74E-4987-4E15-AB03-D90AED230EF2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592,2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744904</xdr:colOff>
      <xdr:row>30</xdr:row>
      <xdr:rowOff>15040</xdr:rowOff>
    </xdr:from>
    <xdr:to>
      <xdr:col>8</xdr:col>
      <xdr:colOff>437030</xdr:colOff>
      <xdr:row>31</xdr:row>
      <xdr:rowOff>156110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94375" y="496804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936252</xdr:colOff>
      <xdr:row>37</xdr:row>
      <xdr:rowOff>50539</xdr:rowOff>
    </xdr:from>
    <xdr:to>
      <xdr:col>6</xdr:col>
      <xdr:colOff>163131</xdr:colOff>
      <xdr:row>38</xdr:row>
      <xdr:rowOff>174364</xdr:rowOff>
    </xdr:to>
    <xdr:sp macro="" textlink="'CA Informe'!$T$31">
      <xdr:nvSpPr>
        <xdr:cNvPr id="34" name="Cuadro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127252" y="6818892"/>
          <a:ext cx="762085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3144BC-759A-4D05-98A0-4CA28D0C5F65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456,0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486896</xdr:colOff>
      <xdr:row>38</xdr:row>
      <xdr:rowOff>89647</xdr:rowOff>
    </xdr:from>
    <xdr:to>
      <xdr:col>6</xdr:col>
      <xdr:colOff>6853</xdr:colOff>
      <xdr:row>39</xdr:row>
      <xdr:rowOff>213472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677896" y="7037294"/>
          <a:ext cx="1055163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432771</xdr:colOff>
      <xdr:row>42</xdr:row>
      <xdr:rowOff>117102</xdr:rowOff>
    </xdr:from>
    <xdr:to>
      <xdr:col>6</xdr:col>
      <xdr:colOff>430867</xdr:colOff>
      <xdr:row>44</xdr:row>
      <xdr:rowOff>59952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4747036" y="7300073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991719</xdr:colOff>
      <xdr:row>43</xdr:row>
      <xdr:rowOff>141756</xdr:rowOff>
    </xdr:from>
    <xdr:to>
      <xdr:col>6</xdr:col>
      <xdr:colOff>190500</xdr:colOff>
      <xdr:row>45</xdr:row>
      <xdr:rowOff>76938</xdr:rowOff>
    </xdr:to>
    <xdr:sp macro="" textlink="'CA Informe'!$T$32">
      <xdr:nvSpPr>
        <xdr:cNvPr id="37" name="CuadroText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305984" y="7504021"/>
          <a:ext cx="733987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EF7B1B-E8FD-4213-AE6D-95F2CDE80AA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136,2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Acumulada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568138</xdr:colOff>
      <xdr:row>14</xdr:row>
      <xdr:rowOff>56901</xdr:rowOff>
    </xdr:from>
    <xdr:to>
      <xdr:col>4</xdr:col>
      <xdr:colOff>781920</xdr:colOff>
      <xdr:row>16</xdr:row>
      <xdr:rowOff>28948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212726" y="2981636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658116</xdr:colOff>
      <xdr:row>14</xdr:row>
      <xdr:rowOff>66429</xdr:rowOff>
    </xdr:from>
    <xdr:to>
      <xdr:col>3</xdr:col>
      <xdr:colOff>773205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2949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-0,95%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enero a septiembre de 2023 fue 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813 millones (-1,85% del PIB)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, con un </a:t>
          </a: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operativo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220,8 millones (-0,5% del PIB).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↑4,2%).</a:t>
          </a:r>
          <a:endParaRPr lang="es-PY" sz="1100" baseline="0">
            <a:solidFill>
              <a:sysClr val="windowText" lastClr="000000"/>
            </a:solidFill>
            <a:latin typeface="+mn-lt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</a:t>
          </a:r>
          <a:r>
            <a:rPr lang="es-PY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la Inversión Pública en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19,3%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comparación al acumulado a septiembre de 2022.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↑5,1% y ↑2,8% , respectivamente).</a:t>
          </a:r>
          <a:endParaRPr lang="es-PY" sz="1100" b="1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aumentan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11,1%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)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debido principalmente a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mayores ingresos acumulados de Itaipú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USD 97,2 millones)</a:t>
          </a:r>
          <a:endParaRPr lang="es-PY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Inversión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0</xdr:colOff>
      <xdr:row>41</xdr:row>
      <xdr:rowOff>135030</xdr:rowOff>
    </xdr:from>
    <xdr:to>
      <xdr:col>5</xdr:col>
      <xdr:colOff>112396</xdr:colOff>
      <xdr:row>52</xdr:row>
      <xdr:rowOff>170329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7647454"/>
          <a:ext cx="4406490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8,3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 (reajuste desde julio/2022), y las Fuerzas Públicas por el ajuste por el Salario Mínimo Legal Vigente. En el mes de julio se realizó la segunda parte del aumento a Docentes y Fuerzas Públicas.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↑27,3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pago de Intereses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↑40,9%)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los aumentos de las tasas de interés de la Deuda con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8F44314-CDE6-40AF-A3D4-FD2769015272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1,3%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5</xdr:col>
      <xdr:colOff>800100</xdr:colOff>
      <xdr:row>33</xdr:row>
      <xdr:rowOff>152400</xdr:rowOff>
    </xdr:from>
    <xdr:to>
      <xdr:col>5</xdr:col>
      <xdr:colOff>1123950</xdr:colOff>
      <xdr:row>35</xdr:row>
      <xdr:rowOff>47626</xdr:rowOff>
    </xdr:to>
    <xdr:sp macro="" textlink="">
      <xdr:nvSpPr>
        <xdr:cNvPr id="60" name="Flecha abajo 7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4724400" y="5943600"/>
          <a:ext cx="323850" cy="428626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726141</xdr:colOff>
      <xdr:row>36</xdr:row>
      <xdr:rowOff>28575</xdr:rowOff>
    </xdr:from>
    <xdr:to>
      <xdr:col>6</xdr:col>
      <xdr:colOff>316566</xdr:colOff>
      <xdr:row>37</xdr:row>
      <xdr:rowOff>152400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040406" y="6079751"/>
          <a:ext cx="1125631" cy="303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529479</xdr:colOff>
      <xdr:row>37</xdr:row>
      <xdr:rowOff>48187</xdr:rowOff>
    </xdr:from>
    <xdr:to>
      <xdr:col>5</xdr:col>
      <xdr:colOff>1120588</xdr:colOff>
      <xdr:row>38</xdr:row>
      <xdr:rowOff>170331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720479" y="6816540"/>
          <a:ext cx="591109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781050</xdr:colOff>
      <xdr:row>40</xdr:row>
      <xdr:rowOff>38100</xdr:rowOff>
    </xdr:from>
    <xdr:to>
      <xdr:col>5</xdr:col>
      <xdr:colOff>1144944</xdr:colOff>
      <xdr:row>41</xdr:row>
      <xdr:rowOff>173355</xdr:rowOff>
    </xdr:to>
    <xdr:sp macro="" textlink="">
      <xdr:nvSpPr>
        <xdr:cNvPr id="63" name="Más 7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4705350" y="7338060"/>
          <a:ext cx="363894" cy="310515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586629</xdr:colOff>
      <xdr:row>43</xdr:row>
      <xdr:rowOff>141755</xdr:rowOff>
    </xdr:from>
    <xdr:to>
      <xdr:col>5</xdr:col>
      <xdr:colOff>1100979</xdr:colOff>
      <xdr:row>45</xdr:row>
      <xdr:rowOff>84606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4777629" y="8041902"/>
          <a:ext cx="514350" cy="3014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540458</xdr:colOff>
      <xdr:row>45</xdr:row>
      <xdr:rowOff>23756</xdr:rowOff>
    </xdr:from>
    <xdr:to>
      <xdr:col>6</xdr:col>
      <xdr:colOff>60415</xdr:colOff>
      <xdr:row>46</xdr:row>
      <xdr:rowOff>145900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4731458" y="8282491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121921</xdr:colOff>
      <xdr:row>39</xdr:row>
      <xdr:rowOff>36195</xdr:rowOff>
    </xdr:from>
    <xdr:to>
      <xdr:col>6</xdr:col>
      <xdr:colOff>670561</xdr:colOff>
      <xdr:row>41</xdr:row>
      <xdr:rowOff>57178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532121" y="7092315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82140</xdr:colOff>
      <xdr:row>39</xdr:row>
      <xdr:rowOff>113628</xdr:rowOff>
    </xdr:from>
    <xdr:to>
      <xdr:col>6</xdr:col>
      <xdr:colOff>718451</xdr:colOff>
      <xdr:row>40</xdr:row>
      <xdr:rowOff>113628</xdr:rowOff>
    </xdr:to>
    <xdr:sp macro="" textlink="'CA Informe'!$T$33">
      <xdr:nvSpPr>
        <xdr:cNvPr id="67" name="CuadroText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808346" y="7240569"/>
          <a:ext cx="636311" cy="23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66D9B8AE-EAFB-4A01-9375-0B2B19B9125C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77%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121921</xdr:colOff>
      <xdr:row>45</xdr:row>
      <xdr:rowOff>160020</xdr:rowOff>
    </xdr:from>
    <xdr:to>
      <xdr:col>6</xdr:col>
      <xdr:colOff>670561</xdr:colOff>
      <xdr:row>48</xdr:row>
      <xdr:rowOff>57178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532121" y="8336280"/>
          <a:ext cx="548640" cy="422938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78330</xdr:colOff>
      <xdr:row>46</xdr:row>
      <xdr:rowOff>58831</xdr:rowOff>
    </xdr:from>
    <xdr:to>
      <xdr:col>6</xdr:col>
      <xdr:colOff>743216</xdr:colOff>
      <xdr:row>48</xdr:row>
      <xdr:rowOff>11082</xdr:rowOff>
    </xdr:to>
    <xdr:sp macro="" textlink="'CA Informe'!$T$34">
      <xdr:nvSpPr>
        <xdr:cNvPr id="69" name="Cuadro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804536" y="8496860"/>
          <a:ext cx="664886" cy="310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BF3C4C6-B7C3-4141-A408-AF55286C3771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23%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375286</xdr:colOff>
      <xdr:row>36</xdr:row>
      <xdr:rowOff>161925</xdr:rowOff>
    </xdr:from>
    <xdr:to>
      <xdr:col>7</xdr:col>
      <xdr:colOff>19255</xdr:colOff>
      <xdr:row>38</xdr:row>
      <xdr:rowOff>119063</xdr:rowOff>
    </xdr:to>
    <xdr:sp macro="" textlink="">
      <xdr:nvSpPr>
        <xdr:cNvPr id="70" name="Flecha abajo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rot="16200000">
          <a:off x="5842262" y="6612629"/>
          <a:ext cx="322898" cy="436449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76201</xdr:colOff>
      <xdr:row>36</xdr:row>
      <xdr:rowOff>103095</xdr:rowOff>
    </xdr:from>
    <xdr:to>
      <xdr:col>9</xdr:col>
      <xdr:colOff>179294</xdr:colOff>
      <xdr:row>38</xdr:row>
      <xdr:rowOff>169769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698877" y="6692154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750796</xdr:colOff>
      <xdr:row>38</xdr:row>
      <xdr:rowOff>123265</xdr:rowOff>
    </xdr:from>
    <xdr:to>
      <xdr:col>10</xdr:col>
      <xdr:colOff>33617</xdr:colOff>
      <xdr:row>50</xdr:row>
      <xdr:rowOff>78442</xdr:rowOff>
    </xdr:to>
    <xdr:graphicFrame macro="">
      <xdr:nvGraphicFramePr>
        <xdr:cNvPr id="75" name="Diagrama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856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856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672351</xdr:colOff>
          <xdr:row>27</xdr:row>
          <xdr:rowOff>100854</xdr:rowOff>
        </xdr:from>
        <xdr:to>
          <xdr:col>7</xdr:col>
          <xdr:colOff>840441</xdr:colOff>
          <xdr:row>29</xdr:row>
          <xdr:rowOff>29067</xdr:rowOff>
        </xdr:to>
        <xdr:pic>
          <xdr:nvPicPr>
            <xdr:cNvPr id="82" name="Imagen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31856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521822" y="4515972"/>
              <a:ext cx="941295" cy="2868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-417,5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190499</xdr:colOff>
      <xdr:row>23</xdr:row>
      <xdr:rowOff>11206</xdr:rowOff>
    </xdr:from>
    <xdr:to>
      <xdr:col>9</xdr:col>
      <xdr:colOff>174251</xdr:colOff>
      <xdr:row>27</xdr:row>
      <xdr:rowOff>33616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4504764" y="4549588"/>
          <a:ext cx="4017869" cy="739587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rgbClr val="7030A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la impuestos internos aumentó </a:t>
          </a:r>
          <a:r>
            <a:rPr lang="es-E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5,7%</a:t>
          </a: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mientras que Aduanas disminuyó </a:t>
          </a:r>
          <a:r>
            <a:rPr lang="es-E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0,9%</a:t>
          </a: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8</xdr:col>
      <xdr:colOff>33618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392207</xdr:colOff>
      <xdr:row>0</xdr:row>
      <xdr:rowOff>78441</xdr:rowOff>
    </xdr:from>
    <xdr:to>
      <xdr:col>13</xdr:col>
      <xdr:colOff>67236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418295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809625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29</xdr:row>
      <xdr:rowOff>47625</xdr:rowOff>
    </xdr:from>
    <xdr:to>
      <xdr:col>7</xdr:col>
      <xdr:colOff>223557</xdr:colOff>
      <xdr:row>38</xdr:row>
      <xdr:rowOff>83483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1B3AF9E4-6D3E-4736-9363-89BD17EAC4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3675" y="5962650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201.424298148151" createdVersion="6" refreshedVersion="8" minRefreshableVersion="3" recordCount="249" xr:uid="{00000000-000A-0000-FFFF-FFFF19000000}">
  <cacheSource type="worksheet">
    <worksheetSource name="Datos1"/>
  </cacheSource>
  <cacheFields count="132">
    <cacheField name="Periodo" numFmtId="17">
      <sharedItems containsSemiMixedTypes="0" containsNonDate="0" containsDate="1" containsString="0" minDate="2003-01-01T00:00:00" maxDate="2023-09-02T00:00:00" count="249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  <fieldGroup par="131" base="0">
        <rangePr groupBy="months" startDate="2003-01-01T00:00:00" endDate="2023-09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9/2023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3" count="21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IB nominal (miles de millones de G.)" numFmtId="3">
      <sharedItems containsSemiMixedTypes="0" containsString="0" containsNumber="1" minValue="49411.959699781924" maxValue="319767.27784220327"/>
    </cacheField>
    <cacheField name="Tipo de cambio Gs./US$" numFmtId="3">
      <sharedItems containsSemiMixedTypes="0" containsString="0" containsNumber="1" minValue="4187.3393635604152" maxValue="7280.8425000000007"/>
    </cacheField>
    <cacheField name="Ingreso Total (Recaudado)" numFmtId="164">
      <sharedItems containsSemiMixedTypes="0" containsString="0" containsNumber="1" minValue="377.89362093800003" maxValue="4294.8048217019996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1094.265126701001"/>
    </cacheField>
    <cacheField name="IT Suma 12 meses" numFmtId="164">
      <sharedItems containsString="0" containsBlank="1" containsNumber="1" minValue="6050.7447638530002" maxValue="42570.100980093004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127715798395328"/>
    </cacheField>
    <cacheField name="Tributarios Acum. Por año" numFmtId="164">
      <sharedItems containsSemiMixedTypes="0" containsString="0" containsNumber="1" minValue="244.56120121400002" maxValue="29961.616936461"/>
    </cacheField>
    <cacheField name="Tributarios suma 12 meses" numFmtId="164">
      <sharedItems containsString="0" containsBlank="1" containsNumber="1" minValue="3675.8208073330002" maxValue="30921.754268696997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SET suma 12 meses" numFmtId="164">
      <sharedItems containsString="0" containsBlank="1" containsNumber="1" minValue="1629.2645083789998" maxValue="18537.768458632003"/>
    </cacheField>
    <cacheField name="% Var. Anualizado SET" numFmtId="0">
      <sharedItems containsString="0" containsBlank="1" containsNumber="1" minValue="-5.812006774771683E-2" maxValue="0.28583090224085672"/>
    </cacheField>
    <cacheField name="% Var. Interanual SET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63.998273144"/>
    </cacheField>
    <cacheField name="DNA suma 12 meses" numFmtId="164">
      <sharedItems containsString="0" containsBlank="1" containsNumber="1" minValue="2077.0287278750002" maxValue="12368.184936452"/>
    </cacheField>
    <cacheField name="% Var. Anualizado DNA" numFmtId="0">
      <sharedItems containsString="0" containsBlank="1" containsNumber="1" minValue="-0.11314720214970131" maxValue="0.4024111425353869"/>
    </cacheField>
    <cacheField name="% Var. Interanual DNA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892.85867844399991"/>
    </cacheField>
    <cacheField name="IVA externo" numFmtId="164">
      <sharedItems containsString="0" containsBlank="1" containsNumber="1" minValue="51.21967325" maxValue="664.37018444558305"/>
    </cacheField>
    <cacheField name="% Var. i.a. IVA SET" numFmtId="0">
      <sharedItems containsString="0" containsBlank="1" containsNumber="1" minValue="-1" maxValue="0.85112320719038315"/>
    </cacheField>
    <cacheField name="% Var. i.a. IVA DNA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1078.364707025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7987017879725224" maxValue="178.84733876892406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8636272693716425" maxValue="104.6054697179619"/>
    </cacheField>
    <cacheField name="Itaipú acumulado por año (millones de US$)" numFmtId="164">
      <sharedItems containsSemiMixedTypes="0" containsString="0" containsNumber="1" minValue="4.8636272693716425" maxValue="487.48570888959614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683594309312415" maxValue="43.845689561338538"/>
    </cacheField>
    <cacheField name="Yacyretá acumulado por año (millones de US$)" numFmtId="164">
      <sharedItems containsSemiMixedTypes="0" containsString="0" containsNumber="1" minValue="0" maxValue="104.84777162794003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5916.542261603"/>
    </cacheField>
    <cacheField name="Gasto Total (% del PIB)" numFmtId="164">
      <sharedItems containsSemiMixedTypes="0" containsString="0" containsNumber="1" minValue="0.52262361729025353" maxValue="2.2107373989545289"/>
    </cacheField>
    <cacheField name="Gasto total acumulado por año" numFmtId="164">
      <sharedItems containsSemiMixedTypes="0" containsString="0" containsNumber="1" minValue="329.09690646299998" maxValue="41336.441386598999"/>
    </cacheField>
    <cacheField name="Gasto Total suma 12 meses" numFmtId="164">
      <sharedItems containsString="0" containsBlank="1" containsNumber="1" minValue="5137.3949724160002" maxValue="45610.022367291996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2955.1559608100006"/>
    </cacheField>
    <cacheField name="Remun. Acum. Por año" numFmtId="164">
      <sharedItems containsSemiMixedTypes="0" containsString="0" containsNumber="1" minValue="196.165527328" maxValue="18992.75431398"/>
    </cacheField>
    <cacheField name="Remun. Suma 12 meses" numFmtId="164">
      <sharedItems containsString="0" containsBlank="1" containsNumber="1" minValue="2705.6169049379996" maxValue="20068.406509785007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163.1478315870002"/>
    </cacheField>
    <cacheField name="Otras remuneraciones" numFmtId="164">
      <sharedItems containsSemiMixedTypes="0" containsString="0" containsNumber="1" minValue="36.010858893999995" maxValue="1831.3010821500002"/>
    </cacheField>
    <cacheField name="Uso de Bienes y Servicios" numFmtId="164">
      <sharedItems containsSemiMixedTypes="0" containsString="0" containsNumber="1" minValue="0.125" maxValue="1154.8788095780001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2571878107001645" maxValue="130.61463404158016"/>
    </cacheField>
    <cacheField name="Intereses (% del PIB)" numFmtId="164">
      <sharedItems containsSemiMixedTypes="0" containsString="0" containsNumber="1" minValue="1.9677860282400874E-3" maxValue="0.28522294481772226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377.46767568700005"/>
    </cacheField>
    <cacheField name="Resultado Operativo Neto" numFmtId="164">
      <sharedItems containsSemiMixedTypes="0" containsString="0" containsNumber="1" minValue="-2353.1505870380001" maxValue="969.44717680099961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3.84753033867568" maxValue="66.073908170254228"/>
    </cacheField>
    <cacheField name="% Var acumulado RON" numFmtId="0">
      <sharedItems containsString="0" containsBlank="1" containsNumber="1" minValue="-20.792536670573423" maxValue="5.9103662824687637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323.19756773175629" maxValue="133.15041175537027"/>
    </cacheField>
    <cacheField name="RON (% del PIB)" numFmtId="164">
      <sharedItems containsSemiMixedTypes="0" containsString="0" containsNumber="1" minValue="-0.86949588359378471" maxValue="0.55988807163431531"/>
    </cacheField>
    <cacheField name="RON anualizado (millones de US$)" numFmtId="164">
      <sharedItems containsString="0" containsBlank="1" containsNumber="1" minValue="-826.32605234833761" maxValue="570.10642434992894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2301.0376324660001" maxValue="1134.7562657919993"/>
    </cacheField>
    <cacheField name="RON primario (% del PIB)" numFmtId="164">
      <sharedItems containsSemiMixedTypes="0" containsString="0" containsNumber="1" minValue="-0.85023999757787949" maxValue="0.59973888035919443"/>
    </cacheField>
    <cacheField name="Adquisición Neta de Activos no Financieros" numFmtId="164">
      <sharedItems containsSemiMixedTypes="0" containsString="0" containsNumber="1" minValue="0.91441225199999998" maxValue="2309.1323341470002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25800174566211" maxValue="0.79812687713991504"/>
    </cacheField>
    <cacheField name="ANANF (mm US$)" numFmtId="164">
      <sharedItems containsSemiMixedTypes="0" containsString="0" containsNumber="1" minValue="0.12559154411045148" maxValue="317.15180408682102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6.8065500000000001E-2" maxValue="1821.293563894"/>
    </cacheField>
    <cacheField name="MOPC (mm US$)" numFmtId="164">
      <sharedItems containsSemiMixedTypes="0" containsString="0" containsNumber="1" minValue="9.3485747013480926E-3" maxValue="250.14873812941289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8.329583525670273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624296940910339" maxValue="80.402778178761608"/>
    </cacheField>
    <cacheField name="Gasto+Inversión" numFmtId="164">
      <sharedItems containsSemiMixedTypes="0" containsString="0" containsNumber="1" minValue="330.01131871499996" maxValue="7764.412100429"/>
    </cacheField>
    <cacheField name="Gasto+Inversión (% del PIB)" numFmtId="164">
      <sharedItems containsSemiMixedTypes="0" containsString="0" containsNumber="1" minValue="0.55018797496792082" maxValue="3.1732178376323938"/>
    </cacheField>
    <cacheField name="Resultado Fiscal (miles de millones de G.)" numFmtId="164">
      <sharedItems containsSemiMixedTypes="0" containsString="0" containsNumber="1" minValue="-4201.0204258640006" maxValue="697.1340614189996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576.99647065075237" maxValue="95.749092418768797"/>
    </cacheField>
    <cacheField name="Resultado Fiscal anualizado (millones de US$)" numFmtId="164">
      <sharedItems containsString="0" containsBlank="1" containsNumber="1" minValue="-2023.0124264496681" maxValue="251.88143662618697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1.7141915589010521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4148.907471292001" maxValue="771.08530916199936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6924951291959187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2949.0119500870001"/>
    </cacheField>
    <cacheField name="IPC General" numFmtId="164">
      <sharedItems containsString="0" containsBlank="1" containsNumber="1" minValue="45.540552748458985" maxValue="128.30000000000001"/>
    </cacheField>
    <cacheField name="Ingreso Total def." numFmtId="168">
      <sharedItems containsMixedTypes="1" containsNumber="1" minValue="786.57237707066849" maxValue="3424.7666485726832"/>
    </cacheField>
    <cacheField name="Ing. Total def. suma 12m" numFmtId="168">
      <sharedItems containsBlank="1" containsMixedTypes="1" containsNumber="1" minValue="12913.240731654379" maxValue="33506.483780554518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4844.382220154708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5109.2765644240071"/>
    </cacheField>
    <cacheField name="Gto. Total def. sum12m" numFmtId="0">
      <sharedItems containsBlank="1" containsMixedTypes="1" containsNumber="1" minValue="10925.606034873583" maxValue="36112.953518846771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3-09-02T00:00:00"/>
        <groupItems count="6">
          <s v="&lt;1/1/2003"/>
          <s v="Trim.1"/>
          <s v="Trim.2"/>
          <s v="Trim.3"/>
          <s v="Trim.4"/>
          <s v="&gt;2/9/2023"/>
        </groupItems>
      </fieldGroup>
    </cacheField>
    <cacheField name="Años" numFmtId="0" databaseField="0">
      <fieldGroup base="0">
        <rangePr groupBy="years" startDate="2003-01-01T00:00:00" endDate="2023-09-02T00:00:00"/>
        <groupItems count="23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/9/2023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7.656812375718765"/>
    <n v="101.411030383"/>
    <n v="13.928474676247973"/>
    <n v="13.928474676247973"/>
    <n v="1.1418978"/>
    <n v="0.15683594309312415"/>
    <n v="0.15683594309312415"/>
    <n v="11.077576145000004"/>
    <n v="102.55292818299999"/>
    <n v="376.33426336899998"/>
    <n v="0.7616258607339973"/>
    <n v="376.33426336899998"/>
    <m/>
    <m/>
    <m/>
    <m/>
    <n v="196.165527328"/>
    <n v="196.165527328"/>
    <m/>
    <m/>
    <m/>
    <m/>
    <n v="160.154668434"/>
    <n v="36.010858893999995"/>
    <n v="15.416901769000001"/>
    <n v="76.454265444000015"/>
    <n v="10.949015704384756"/>
    <n v="0.15472825993650571"/>
    <n v="16.948533831999999"/>
    <n v="71.074951000000013"/>
    <n v="0.274083996"/>
    <n v="15.783377944000051"/>
    <n v="15.783377944000051"/>
    <m/>
    <m/>
    <m/>
    <m/>
    <n v="2.1677955461885143"/>
    <n v="3.1942424546399263E-2"/>
    <m/>
    <n v="0"/>
    <n v="92.237643388000066"/>
    <n v="0.18667068448290494"/>
    <n v="25.762257559999998"/>
    <n v="25.762257559999998"/>
    <m/>
    <m/>
    <m/>
    <m/>
    <n v="3.5383621552038789"/>
    <n v="5.2137696453503947E-2"/>
    <n v="5.2137696453503947E-2"/>
    <n v="0"/>
    <n v="0.10956412"/>
    <n v="1.5048274976419281E-2"/>
    <n v="0"/>
    <n v="0"/>
    <n v="25.652693439999997"/>
    <n v="3.5233138802274588"/>
    <n v="402.09652092900001"/>
    <n v="0.81376355718750137"/>
    <n v="-9.9788796159999471"/>
    <n v="-9.9788796159999471"/>
    <m/>
    <n v="-1.3705666090153641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20.509301921294448"/>
    <n v="100.910634315"/>
    <n v="13.859746906350466"/>
    <n v="27.788221582598439"/>
    <n v="10.603341796"/>
    <n v="1.4563344552501993"/>
    <n v="1.6131703983433234"/>
    <n v="20.473738950000019"/>
    <n v="111.51397611099999"/>
    <n v="351.72453450200004"/>
    <n v="0.71182065362113611"/>
    <n v="728.05879787100002"/>
    <m/>
    <m/>
    <m/>
    <m/>
    <n v="209.08686356500002"/>
    <n v="405.25239089299998"/>
    <m/>
    <m/>
    <m/>
    <m/>
    <n v="166.63791953"/>
    <n v="42.448944035000011"/>
    <n v="26.839379637"/>
    <n v="22.676430415999999"/>
    <n v="3.2474917037301423"/>
    <n v="4.589259473572363E-2"/>
    <n v="20.394368132999997"/>
    <n v="71.449133728999996"/>
    <n v="1.2783590220000001"/>
    <n v="42.545816205999984"/>
    <n v="58.329194150000035"/>
    <m/>
    <m/>
    <m/>
    <m/>
    <n v="5.8435292627192492"/>
    <n v="8.6104288242159627E-2"/>
    <m/>
    <n v="0"/>
    <n v="65.222246621999986"/>
    <n v="0.13199688297788326"/>
    <n v="22.020817347999998"/>
    <n v="47.783074907999996"/>
    <m/>
    <m/>
    <m/>
    <m/>
    <n v="3.0244875298428711"/>
    <n v="4.4565764000850154E-2"/>
    <n v="9.6703460454354101E-2"/>
    <n v="0"/>
    <n v="9.110442879999999"/>
    <n v="1.2512896522620833"/>
    <n v="0"/>
    <n v="0"/>
    <n v="12.910374467999999"/>
    <n v="1.7731978775807877"/>
    <n v="373.74535185000002"/>
    <n v="0.75638641762198611"/>
    <n v="20.524998857999986"/>
    <n v="10.546119242000039"/>
    <m/>
    <n v="2.8190417328763782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20.947629105874363"/>
    <n v="103.60947633000001"/>
    <n v="14.230424065621525"/>
    <n v="42.018645648219966"/>
    <n v="0"/>
    <n v="0"/>
    <n v="1.6131703983433234"/>
    <n v="31.199095518999997"/>
    <n v="103.60947633000001"/>
    <n v="402.88276834099997"/>
    <n v="0.81535476590858225"/>
    <n v="1130.941566212"/>
    <m/>
    <m/>
    <m/>
    <m/>
    <n v="207.29839046299995"/>
    <n v="612.5507813559999"/>
    <m/>
    <m/>
    <m/>
    <m/>
    <n v="163.73567663200001"/>
    <n v="43.56271383099994"/>
    <n v="45.261757400999997"/>
    <n v="32.289546029"/>
    <n v="4.6241860346945556"/>
    <n v="6.5347632891278568E-2"/>
    <n v="35.348987037999997"/>
    <n v="72.577503191999995"/>
    <n v="10.106584218"/>
    <n v="8.9527800930001149"/>
    <n v="67.28197424300015"/>
    <m/>
    <m/>
    <m/>
    <m/>
    <n v="1.2296351820548395"/>
    <n v="1.8118650115064406E-2"/>
    <m/>
    <n v="0"/>
    <n v="41.242326122000115"/>
    <n v="8.346628300634297E-2"/>
    <n v="52.647348098000002"/>
    <n v="100.430423006"/>
    <m/>
    <m/>
    <m/>
    <m/>
    <n v="7.23094176230292"/>
    <n v="0.10654778401398307"/>
    <n v="0.20325124446833714"/>
    <n v="0"/>
    <n v="20.718592136000002"/>
    <n v="2.8456311389787654"/>
    <n v="0"/>
    <n v="0"/>
    <n v="31.928755962"/>
    <n v="4.3853106233241546"/>
    <n v="455.53011643899998"/>
    <n v="0.92190254992256548"/>
    <n v="-43.694568004999887"/>
    <n v="-33.148448762999848"/>
    <m/>
    <n v="-6.0013065802480803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1.620496719060899"/>
    <n v="101.262843027"/>
    <n v="13.908121625622307"/>
    <n v="55.926767273842273"/>
    <n v="-1.1418978"/>
    <n v="-0.15683594309312415"/>
    <n v="1.4563344552501993"/>
    <n v="39.017869511000008"/>
    <n v="100.12094522700001"/>
    <n v="377.49722816799999"/>
    <n v="0.76397947068200578"/>
    <n v="1508.43879438"/>
    <m/>
    <m/>
    <m/>
    <m/>
    <n v="209.09971150199999"/>
    <n v="821.65049285799989"/>
    <m/>
    <m/>
    <m/>
    <m/>
    <n v="163.72667362000001"/>
    <n v="45.373037881999977"/>
    <n v="39.383021779000003"/>
    <n v="16.430751633"/>
    <n v="2.3530480166124041"/>
    <n v="3.3252580413386267E-2"/>
    <n v="32.908623631000005"/>
    <n v="73.087695015999998"/>
    <n v="6.587424607"/>
    <n v="134.28061547099998"/>
    <n v="201.56258971400013"/>
    <m/>
    <m/>
    <m/>
    <m/>
    <n v="18.443005115273397"/>
    <n v="0.27175731601592923"/>
    <m/>
    <n v="0"/>
    <n v="150.71136710399998"/>
    <n v="0.30500989642931553"/>
    <n v="82.581996313999994"/>
    <n v="183.01241931999999"/>
    <m/>
    <m/>
    <m/>
    <m/>
    <n v="11.342368182528324"/>
    <n v="0.16712957109119569"/>
    <n v="0.37038081555953284"/>
    <n v="0"/>
    <n v="40.505077608999997"/>
    <n v="5.5632404641358466"/>
    <n v="0"/>
    <n v="0"/>
    <n v="42.076918704999997"/>
    <n v="5.7791277183924787"/>
    <n v="460.07922448199997"/>
    <n v="0.93110904177320153"/>
    <n v="51.698619156999982"/>
    <n v="18.550170394000133"/>
    <m/>
    <n v="7.1006369327450738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343861375136836"/>
    <n v="88.748399896999999"/>
    <n v="12.189303627567824"/>
    <n v="68.116070901410097"/>
    <n v="0"/>
    <n v="0"/>
    <n v="1.4563344552501993"/>
    <n v="29.303611701999998"/>
    <n v="88.748399896999999"/>
    <n v="396.34515204499996"/>
    <n v="0.80212392799864851"/>
    <n v="1904.7839464250001"/>
    <m/>
    <m/>
    <m/>
    <m/>
    <n v="207.85288039899999"/>
    <n v="1029.5033732569998"/>
    <m/>
    <m/>
    <m/>
    <m/>
    <n v="164.251851668"/>
    <n v="43.601028730999985"/>
    <n v="37.357555803999993"/>
    <n v="30.107207293000002"/>
    <n v="4.3116532943171997"/>
    <n v="6.0931012402515326E-2"/>
    <n v="44.055768280999999"/>
    <n v="73.691335201999991"/>
    <n v="3.2804050659999997"/>
    <n v="60.907483412000033"/>
    <n v="262.47007312600016"/>
    <m/>
    <m/>
    <m/>
    <m/>
    <n v="8.3654444402553718"/>
    <n v="0.12326465856052425"/>
    <m/>
    <n v="0"/>
    <n v="91.014690705000035"/>
    <n v="0.18419567096303957"/>
    <n v="86.711182594000007"/>
    <n v="269.72360191400003"/>
    <m/>
    <m/>
    <m/>
    <m/>
    <n v="11.909498467244692"/>
    <n v="0.17548622463233876"/>
    <n v="0.54586704019187171"/>
    <n v="0"/>
    <n v="42.991355712000001"/>
    <n v="5.9047226625215421"/>
    <n v="0"/>
    <n v="0"/>
    <n v="43.719826882000007"/>
    <n v="6.004775804723149"/>
    <n v="483.05633463899994"/>
    <n v="0.97761015263098716"/>
    <n v="-25.803699181999974"/>
    <n v="-7.2535287879998407"/>
    <m/>
    <n v="-3.5440540269893179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065273931416414"/>
    <n v="94.992328103999995"/>
    <n v="13.046886827176936"/>
    <n v="81.162957728587031"/>
    <n v="0"/>
    <n v="0"/>
    <n v="1.4563344552501993"/>
    <n v="27.702337607999993"/>
    <n v="94.992328103999995"/>
    <n v="437.87283001899999"/>
    <n v="0.88616770652173216"/>
    <n v="2342.6567764440001"/>
    <m/>
    <m/>
    <m/>
    <m/>
    <n v="214.37289807000002"/>
    <n v="1243.8762713269998"/>
    <m/>
    <m/>
    <m/>
    <m/>
    <n v="169.77460725399999"/>
    <n v="44.598290816000031"/>
    <n v="36.067608192000002"/>
    <n v="58.480218084000001"/>
    <n v="8.3749522996406096"/>
    <n v="0.11835235525835276"/>
    <n v="49.244186841000001"/>
    <n v="75.193315506999994"/>
    <n v="4.5146033250000004"/>
    <n v="-37.784130452999932"/>
    <n v="224.68594267300023"/>
    <m/>
    <m/>
    <m/>
    <m/>
    <n v="-5.1895272357560174"/>
    <n v="-7.6467581295235884E-2"/>
    <m/>
    <n v="0"/>
    <n v="20.696087631000069"/>
    <n v="4.1884773963116892E-2"/>
    <n v="102.51793323"/>
    <n v="372.24153514400001"/>
    <m/>
    <m/>
    <m/>
    <m/>
    <n v="14.080504176542753"/>
    <n v="0.20747595086873769"/>
    <n v="0.75334299106060931"/>
    <n v="0"/>
    <n v="61.768524147999997"/>
    <n v="8.483705580501157"/>
    <n v="0"/>
    <n v="0"/>
    <n v="40.749409082"/>
    <n v="5.5967985960415971"/>
    <n v="540.39076324899997"/>
    <n v="1.0936436573904698"/>
    <n v="-140.30206368299991"/>
    <n v="-147.55559247099976"/>
    <m/>
    <n v="-19.270031412298771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8.357434322714376"/>
    <n v="90.983169517999997"/>
    <n v="12.496241955240755"/>
    <n v="93.659199683827779"/>
    <n v="0"/>
    <n v="0"/>
    <n v="1.4563344552501993"/>
    <n v="27.156190852999998"/>
    <n v="90.983169517999997"/>
    <n v="453.23176298899995"/>
    <n v="0.91725113867726293"/>
    <n v="2795.888539433"/>
    <m/>
    <m/>
    <m/>
    <m/>
    <n v="210.20843784699997"/>
    <n v="1454.0847091739997"/>
    <m/>
    <m/>
    <m/>
    <m/>
    <n v="167.72172409199999"/>
    <n v="42.486713754999982"/>
    <n v="32.196629092000002"/>
    <n v="79.996660785999993"/>
    <n v="11.456322157536233"/>
    <n v="0.1618973650752675"/>
    <n v="49.688204464999998"/>
    <n v="75.076807719999991"/>
    <n v="6.0650230790000004"/>
    <n v="23.414039611000021"/>
    <n v="248.09998228400025"/>
    <m/>
    <m/>
    <m/>
    <m/>
    <n v="3.2158420692385556"/>
    <n v="4.7385369358470021E-2"/>
    <m/>
    <n v="0"/>
    <n v="103.41070039700001"/>
    <n v="0.20928273443373752"/>
    <n v="82.56241722499999"/>
    <n v="454.803952369"/>
    <m/>
    <m/>
    <m/>
    <m/>
    <n v="11.339679058433138"/>
    <n v="0.16708994690077911"/>
    <n v="0.92043293796138848"/>
    <n v="0"/>
    <n v="45.013548923999998"/>
    <n v="6.1824643128868662"/>
    <n v="0"/>
    <n v="0"/>
    <n v="37.548868300999992"/>
    <n v="5.1572147455462733"/>
    <n v="535.79418021399988"/>
    <n v="1.0843410855780418"/>
    <n v="-59.148377613999969"/>
    <n v="-206.70397008499972"/>
    <m/>
    <n v="-8.123836989194583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9.430643545766806"/>
    <n v="158.455166999"/>
    <n v="21.763301018941146"/>
    <n v="115.42250070276893"/>
    <n v="0"/>
    <n v="0"/>
    <n v="1.4563344552501993"/>
    <n v="30.945886693000006"/>
    <n v="158.455166999"/>
    <n v="349.38579560599993"/>
    <n v="0.7070875102481351"/>
    <n v="3145.2743350390001"/>
    <m/>
    <m/>
    <m/>
    <m/>
    <n v="212.59626599799992"/>
    <n v="1666.6809751719998"/>
    <m/>
    <m/>
    <m/>
    <m/>
    <n v="169.93583866099999"/>
    <n v="42.660427336999931"/>
    <n v="10.910970483999998"/>
    <n v="21.761392463000004"/>
    <n v="3.1164491142902713"/>
    <n v="4.4040739519780769E-2"/>
    <n v="26.217447936000003"/>
    <n v="75.158258710000013"/>
    <n v="2.7414600149999999"/>
    <n v="162.47601130100009"/>
    <n v="410.57599358500033"/>
    <m/>
    <m/>
    <m/>
    <m/>
    <n v="22.315550885903665"/>
    <n v="0.3288192014406528"/>
    <m/>
    <n v="0"/>
    <n v="184.23740376400008"/>
    <n v="0.37285994096043346"/>
    <n v="76.230442921999995"/>
    <n v="531.03439529100001"/>
    <m/>
    <m/>
    <m/>
    <m/>
    <n v="10.470003014348954"/>
    <n v="0.15427528757240616"/>
    <n v="1.0747082255337945"/>
    <n v="0"/>
    <n v="49.375944195000002"/>
    <n v="6.7816250928378139"/>
    <n v="0"/>
    <n v="0"/>
    <n v="26.854498726999992"/>
    <n v="3.6883779215111421"/>
    <n v="425.61623852799994"/>
    <n v="0.86136279782054126"/>
    <n v="86.24556837900009"/>
    <n v="-120.45840170599963"/>
    <m/>
    <n v="11.845547871554711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142300260974086"/>
    <n v="91.140826400999998"/>
    <n v="12.517895614552847"/>
    <n v="127.94039631732177"/>
    <n v="6.22"/>
    <n v="0.85429673832389585"/>
    <n v="2.3106311935740953"/>
    <n v="32.265047640000034"/>
    <n v="97.360826400999997"/>
    <n v="363.67520497399994"/>
    <n v="0.73600643889379069"/>
    <n v="3508.9495400129999"/>
    <m/>
    <m/>
    <m/>
    <m/>
    <n v="211.30034427699999"/>
    <n v="1877.9813194489998"/>
    <m/>
    <m/>
    <m/>
    <m/>
    <n v="168.554037827"/>
    <n v="42.746306449999992"/>
    <n v="33.190564526999999"/>
    <n v="2.2744135930000002"/>
    <n v="0.32571878107001645"/>
    <n v="4.602961725903857E-3"/>
    <n v="38.407108325999999"/>
    <n v="74.647624777000004"/>
    <n v="3.8551494739999996"/>
    <n v="170.39367239300009"/>
    <n v="580.96966597800042"/>
    <m/>
    <m/>
    <m/>
    <m/>
    <n v="23.403015845075632"/>
    <n v="0.34484297613023451"/>
    <m/>
    <n v="0"/>
    <n v="172.66808598600008"/>
    <n v="0.34944593785613837"/>
    <n v="92.479634864000005"/>
    <n v="623.514030155"/>
    <m/>
    <m/>
    <m/>
    <m/>
    <n v="12.701776595771712"/>
    <n v="0.18716042720404016"/>
    <n v="1.2618686527378347"/>
    <n v="0"/>
    <n v="69.610895845999991"/>
    <n v="9.560829786662735"/>
    <n v="0"/>
    <n v="0"/>
    <n v="22.868739018000014"/>
    <n v="3.1409468091089749"/>
    <n v="456.15483983799993"/>
    <n v="0.92316686609783083"/>
    <n v="77.914037529000083"/>
    <n v="-42.544364176999551"/>
    <m/>
    <n v="10.701239249303919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8.694278891400131"/>
    <n v="90.936630327000003"/>
    <n v="12.489849948958517"/>
    <n v="140.43024626628028"/>
    <n v="0"/>
    <n v="0"/>
    <n v="2.3106311935740953"/>
    <n v="29.370494949999994"/>
    <n v="90.936630327000003"/>
    <n v="407.28155276899997"/>
    <n v="0.82425703259609329"/>
    <n v="3916.2310927819999"/>
    <m/>
    <m/>
    <m/>
    <m/>
    <n v="211.40306225099997"/>
    <n v="2089.3843816999997"/>
    <m/>
    <m/>
    <m/>
    <m/>
    <n v="168.266666203"/>
    <n v="43.136396047999966"/>
    <n v="41.136561287000006"/>
    <n v="18.612666232999999"/>
    <n v="2.665520016471258"/>
    <n v="3.7668342535060684E-2"/>
    <n v="53.504472591000003"/>
    <n v="75.218873841000004"/>
    <n v="7.405916566000001"/>
    <n v="147.96091364599999"/>
    <n v="728.93057962400042"/>
    <m/>
    <m/>
    <m/>
    <m/>
    <n v="20.321949505980935"/>
    <n v="0.29944352449282235"/>
    <m/>
    <n v="0"/>
    <n v="166.57357987899999"/>
    <n v="0.33711186702788304"/>
    <n v="87.845204384000013"/>
    <n v="711.359234539"/>
    <m/>
    <m/>
    <m/>
    <m/>
    <n v="12.06525266602045"/>
    <n v="0.17778125967423977"/>
    <n v="1.4396499124120745"/>
    <n v="0"/>
    <n v="47.580605926000004"/>
    <n v="6.5350412299126095"/>
    <n v="0"/>
    <n v="0"/>
    <n v="40.264598458000009"/>
    <n v="5.5302114361078409"/>
    <n v="495.12675715299997"/>
    <n v="1.002038292270333"/>
    <n v="60.115709261999982"/>
    <n v="17.571345085000431"/>
    <m/>
    <n v="8.2566968399604814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3.679940893371999"/>
    <n v="91.284270785999993"/>
    <n v="12.537597233561911"/>
    <n v="152.96784349984219"/>
    <n v="30.85"/>
    <n v="4.2371470059955287"/>
    <n v="6.547778199569624"/>
    <n v="30.258107232999983"/>
    <n v="122.134270786"/>
    <n v="455.79761105"/>
    <n v="0.92244390592751901"/>
    <n v="4372.0287038320002"/>
    <m/>
    <m/>
    <m/>
    <m/>
    <n v="212.41629911000001"/>
    <n v="2301.8006808099999"/>
    <m/>
    <m/>
    <m/>
    <m/>
    <n v="167.600203564"/>
    <n v="44.816095546000014"/>
    <n v="50.868581559999996"/>
    <n v="49.682997993000001"/>
    <n v="7.1151023701184988"/>
    <n v="0.10054852771447409"/>
    <n v="56.386418947999999"/>
    <n v="78.018579887000001"/>
    <n v="8.4247335519999993"/>
    <n v="126.85043426400011"/>
    <n v="855.78101388800053"/>
    <m/>
    <m/>
    <m/>
    <m/>
    <n v="17.422493930338433"/>
    <n v="0.25672010386699956"/>
    <m/>
    <n v="0"/>
    <n v="176.53343225700013"/>
    <n v="0.35726863158147365"/>
    <n v="145.64577971900002"/>
    <n v="857.00501425800007"/>
    <m/>
    <m/>
    <m/>
    <m/>
    <n v="20.00397340266597"/>
    <n v="0.29475815289237117"/>
    <n v="1.7344080653044456"/>
    <n v="0"/>
    <n v="56.035447360000006"/>
    <n v="7.6962861591910556"/>
    <n v="0"/>
    <n v="0"/>
    <n v="89.610332359000012"/>
    <n v="12.307687243474914"/>
    <n v="601.44339076899996"/>
    <n v="1.2172020588198902"/>
    <n v="-18.795345454999904"/>
    <n v="-1.224000369999473"/>
    <m/>
    <n v="-2.5814794723275365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0.018121341526417"/>
    <n v="331.37464534399999"/>
    <n v="45.513228083700469"/>
    <n v="198.48107158354264"/>
    <n v="0"/>
    <n v="0"/>
    <n v="6.547778199569624"/>
    <n v="54.872274640000001"/>
    <n v="331.37464534399999"/>
    <n v="812.60362549000001"/>
    <n v="1.6445484664587924"/>
    <n v="5184.6323293220003"/>
    <n v="5184.6323293220003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0.034164590611917"/>
    <n v="0.14179985388094055"/>
    <n v="140.81332075500001"/>
    <n v="145.710186088"/>
    <n v="14.55654358"/>
    <n v="24.555441017999783"/>
    <n v="880.33645490600031"/>
    <n v="880.33645490600031"/>
    <m/>
    <m/>
    <m/>
    <n v="3.3726098343700994"/>
    <n v="4.9695339280599625E-2"/>
    <n v="120.91134438164268"/>
    <n v="1.7816262707546198"/>
    <n v="94.621527671999786"/>
    <n v="0.19149519316154018"/>
    <n v="257.67363286199998"/>
    <n v="1114.6786471200001"/>
    <n v="1114.6786471200001"/>
    <m/>
    <m/>
    <m/>
    <n v="35.390634100655241"/>
    <n v="0.52148029430036391"/>
    <n v="2.2558883596048096"/>
    <n v="2.2558883596048096"/>
    <n v="150.63876006799998"/>
    <n v="20.689742988946673"/>
    <n v="0"/>
    <n v="0"/>
    <n v="107.03487279399999"/>
    <n v="14.700891111708568"/>
    <n v="1070.277258352"/>
    <n v="2.166028760759156"/>
    <n v="-233.11819184400019"/>
    <n v="-234.34219221399968"/>
    <n v="-234.34219221399968"/>
    <n v="-32.018024266285138"/>
    <n v="-32.186136729918225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7264288998933655"/>
    <n v="35.411304127000001"/>
    <n v="4.8636272693716425"/>
    <n v="4.8636272693716425"/>
    <n v="0"/>
    <n v="0"/>
    <n v="0"/>
    <n v="16.674515954000007"/>
    <n v="35.411304127000001"/>
    <n v="329.09690646299998"/>
    <n v="0.57232262144671187"/>
    <n v="329.09690646299998"/>
    <n v="5137.3949724160002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7747485004515244"/>
    <n v="4.5838645363764155E-2"/>
    <n v="15.525228144000002"/>
    <n v="72.644384697000007"/>
    <n v="0"/>
    <n v="48.796714475000044"/>
    <n v="48.796714475000044"/>
    <n v="913.34979143700036"/>
    <n v="2.0916521576136873"/>
    <n v="2.0916521576136873"/>
    <m/>
    <n v="6.7020697776390632"/>
    <n v="8.4860911779669354E-2"/>
    <n v="125.44561861309323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559154411045148"/>
    <n v="1.5902270938133833E-3"/>
    <n v="1.5902270938133833E-3"/>
    <n v="1.8952922655216193"/>
    <n v="6.8065500000000001E-2"/>
    <n v="9.3485747013480926E-3"/>
    <n v="0"/>
    <n v="0"/>
    <n v="0.84634675199999998"/>
    <n v="0.11624296940910339"/>
    <n v="330.01131871499996"/>
    <n v="0.57391284854052527"/>
    <n v="47.882302223000046"/>
    <n v="47.882302223000046"/>
    <n v="-176.48101037499967"/>
    <n v="6.5764782335286123"/>
    <n v="-24.239091887374251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30.319821919633675"/>
    <n v="152.609942738"/>
    <n v="20.960478507535356"/>
    <n v="25.824105776906997"/>
    <n v="0"/>
    <n v="0"/>
    <n v="0"/>
    <n v="28.361312229000049"/>
    <n v="152.609942738"/>
    <n v="387.35418030799991"/>
    <n v="0.67363611005909396"/>
    <n v="716.45108677099984"/>
    <n v="5173.0246182219998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7.0597926571133947"/>
    <n v="8.5730567721907236E-2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869195553261878"/>
    <n v="0.20093410670726711"/>
    <n v="135.47128490363585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5522655989330905"/>
    <n v="3.231652206188209E-2"/>
    <n v="3.390674915569547E-2"/>
    <n v="1.8893130404540048"/>
    <n v="9.8447968699999997"/>
    <n v="1.3521507806273791"/>
    <n v="0"/>
    <n v="0"/>
    <n v="8.7378469740000035"/>
    <n v="1.2001148183057115"/>
    <n v="405.93682415199993"/>
    <n v="0.70595263212097614"/>
    <n v="96.958469581000102"/>
    <n v="144.84077180400016"/>
    <n v="-100.04753965199954"/>
    <n v="13.316929954328787"/>
    <n v="-13.741203665921843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714263320891082"/>
    <n v="103.989614613"/>
    <n v="14.282634820489523"/>
    <n v="40.106740597396524"/>
    <n v="0"/>
    <n v="0"/>
    <n v="0"/>
    <n v="37.554752144000005"/>
    <n v="103.989614613"/>
    <n v="413.62045539399998"/>
    <n v="0.71931500620681621"/>
    <n v="1130.0715421649998"/>
    <n v="5183.7623052749987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5591972709211444"/>
    <n v="6.7508092838099901E-2"/>
    <n v="28.800872961999996"/>
    <n v="76.056815360000016"/>
    <n v="7.0895072619999997"/>
    <n v="200.999142156"/>
    <n v="365.33697005600015"/>
    <n v="1178.3914507190004"/>
    <n v="21.451030860587611"/>
    <n v="4.4299383180482241"/>
    <m/>
    <n v="27.606577419577473"/>
    <n v="0.34955161743580726"/>
    <n v="161.84822714115847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691853999725993"/>
    <n v="0.1733648339871752"/>
    <n v="0.20727158314287064"/>
    <n v="1.9711204404941298"/>
    <n v="54.624077875000005"/>
    <n v="7.5024391579683254"/>
    <n v="0"/>
    <n v="0"/>
    <n v="45.064154629999997"/>
    <n v="6.1894148417576664"/>
    <n v="513.30868789900001"/>
    <n v="0.89267984019399149"/>
    <n v="101.310909651"/>
    <n v="246.15168145500016"/>
    <n v="44.957938004000326"/>
    <n v="13.91472341985148"/>
    <n v="6.1748263341777179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4.404262157577747"/>
    <n v="92.793573688999999"/>
    <n v="12.74489507072842"/>
    <n v="52.851635668124942"/>
    <n v="28.6"/>
    <n v="3.9281168353799711"/>
    <n v="3.9281168353799711"/>
    <n v="24.269219479999997"/>
    <n v="121.39357368899999"/>
    <n v="415.15322533699998"/>
    <n v="0.72198060073117898"/>
    <n v="1545.2247675019998"/>
    <n v="5221.418302443999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0210348532717424"/>
    <n v="3.6685926295256521E-2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9.273545942794396"/>
    <n v="0.37065859982804816"/>
    <n v="172.67876796867947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796251479550611"/>
    <n v="0.1367010154704793"/>
    <n v="0.34397259861335"/>
    <n v="1.9642055674936401"/>
    <n v="46.932023812999994"/>
    <n v="6.4459605894510128"/>
    <n v="0"/>
    <n v="0"/>
    <n v="31.673782799999991"/>
    <n v="4.3502908900995987"/>
    <n v="493.75903194999995"/>
    <n v="0.85868161620165817"/>
    <n v="134.53027081300007"/>
    <n v="380.68195226800026"/>
    <n v="127.78958966000043"/>
    <n v="18.477294463243787"/>
    <n v="17.551483864676435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6.309160482804046"/>
    <n v="156.928030718"/>
    <n v="21.553553825398637"/>
    <n v="74.405189493523579"/>
    <n v="28.431305823999999"/>
    <n v="3.9049472398283571"/>
    <n v="7.8330640752083287"/>
    <n v="31.360746999000007"/>
    <n v="185.35933654199999"/>
    <n v="421.6836952729999"/>
    <n v="0.73333754635920056"/>
    <n v="1966.9084627749999"/>
    <n v="5246.756845671999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281658506316417"/>
    <n v="3.9850808724879193E-2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4.218343228548086"/>
    <n v="0.55988807163431531"/>
    <n v="208.53166675697219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461606823248822"/>
    <n v="0.14512567576155661"/>
    <n v="0.48909827437490661"/>
    <n v="1.9585344099931918"/>
    <n v="48.666283376999999"/>
    <n v="6.6841554912086059"/>
    <n v="0"/>
    <n v="0"/>
    <n v="34.783870700000008"/>
    <n v="4.7774513320402141"/>
    <n v="505.13384934999988"/>
    <n v="0.87846322212075723"/>
    <n v="238.49663858100016"/>
    <n v="619.17859084900044"/>
    <n v="392.08992742300052"/>
    <n v="32.756736405299264"/>
    <n v="53.852274296965014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1.927818752385502"/>
    <n v="98.855556148999995"/>
    <n v="13.577488614676115"/>
    <n v="87.982678108199693"/>
    <n v="0"/>
    <n v="0"/>
    <n v="7.8330640752083287"/>
    <n v="32.025980320000031"/>
    <n v="98.855556148999995"/>
    <n v="379.68648498600004"/>
    <n v="0.66030144965676341"/>
    <n v="2346.5949477609997"/>
    <n v="5188.5705006389999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8.1973703132095554"/>
    <n v="9.9544738055453053E-2"/>
    <n v="45.030755835999997"/>
    <n v="1.9407417430000002"/>
    <n v="11.215641931"/>
    <n v="215.07232486000004"/>
    <n v="1115.4921650000003"/>
    <n v="1771.1426772330003"/>
    <n v="-6.6921337683695201"/>
    <n v="3.9646726970518449"/>
    <m/>
    <n v="29.539483220520157"/>
    <n v="0.37402587003154653"/>
    <n v="243.26067721324839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4677946376398054"/>
    <n v="0.11988023284589075"/>
    <n v="0.60897850722079738"/>
    <n v="1.9001287606589983"/>
    <n v="40.807325418000005"/>
    <n v="5.6047532161284908"/>
    <n v="0"/>
    <n v="0"/>
    <n v="28.126196160999996"/>
    <n v="3.8630414215113147"/>
    <n v="448.62000656500004"/>
    <n v="0.78018168250265418"/>
    <n v="146.13880328100004"/>
    <n v="765.31739413000048"/>
    <n v="678.53079438700058"/>
    <n v="20.071688582880348"/>
    <n v="93.19399429214414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423195699545545"/>
    <n v="143.69595188900001"/>
    <n v="19.736170901787808"/>
    <n v="107.71884900998751"/>
    <n v="58.086289878000002"/>
    <n v="7.9779626984102459"/>
    <n v="15.811026773618575"/>
    <n v="39.493464762999992"/>
    <n v="201.78224176700002"/>
    <n v="525.65742484999998"/>
    <n v="0.91415516057700685"/>
    <n v="2872.2523726109998"/>
    <n v="5260.9961624999996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7.1275455866754323"/>
    <n v="8.6553325187783123E-2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8.615589611916459"/>
    <n v="0.36232762506920635"/>
    <n v="268.66042475592627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489385177196182"/>
    <n v="0.15813929858511738"/>
    <n v="0.76711780580591471"/>
    <n v="1.9146862201832804"/>
    <n v="56.578921255000004"/>
    <n v="7.770930528300811"/>
    <n v="0"/>
    <n v="0"/>
    <n v="34.354325141999986"/>
    <n v="4.7184546488953698"/>
    <n v="616.59067124699993"/>
    <n v="1.0722944591621242"/>
    <n v="117.4123546119999"/>
    <n v="882.72974874200042"/>
    <n v="855.0915266130005"/>
    <n v="16.126204434720282"/>
    <n v="117.44403571605901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2.676420616998229"/>
    <n v="124.14487877900001"/>
    <n v="17.050894697832014"/>
    <n v="124.76974370781952"/>
    <n v="29.999723636999999"/>
    <n v="4.1203643173162989"/>
    <n v="19.931391090934873"/>
    <n v="40.892586870999949"/>
    <n v="154.144602416"/>
    <n v="486.15572542599995"/>
    <n v="0.8454589324388504"/>
    <n v="3358.4080980369999"/>
    <n v="5397.7660923200001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7220312673100855"/>
    <n v="9.377245999509233E-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3.231690618496408"/>
    <n v="0.29415725491943212"/>
    <n v="269.57656448851901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796500945597984"/>
    <n v="0.16202796656279872"/>
    <n v="0.92914577236871354"/>
    <n v="1.9441440954739875"/>
    <n v="51.909419130999993"/>
    <n v="7.1295896224921762"/>
    <n v="0"/>
    <n v="0"/>
    <n v="41.259888805000003"/>
    <n v="5.6669113231058077"/>
    <n v="579.32503336199989"/>
    <n v="1.0074868990016492"/>
    <n v="75.97697246599995"/>
    <n v="958.70672120800032"/>
    <n v="844.82293070000037"/>
    <n v="10.435189672898424"/>
    <n v="116.03367751740271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1.825765011979207"/>
    <n v="124.324028372"/>
    <n v="17.075500310850014"/>
    <n v="141.84524401866952"/>
    <n v="30.640205641000001"/>
    <n v="4.2083324341928829"/>
    <n v="24.139723525127756"/>
    <n v="34.995609741000017"/>
    <n v="154.96423401300001"/>
    <n v="377.43835077399996"/>
    <n v="0.65639178645328822"/>
    <n v="3735.8464488109998"/>
    <n v="5411.5292381199997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9477563491683854"/>
    <n v="4.7939565576470076E-2"/>
    <n v="69.218971386000007"/>
    <n v="9.8951361609999999"/>
    <n v="7.002365857"/>
    <n v="299.48272692200015"/>
    <n v="1792.4667733330004"/>
    <n v="2091.8335622610002"/>
    <n v="0.7575930063369134"/>
    <n v="2.0853018295121726"/>
    <m/>
    <n v="41.132976976496906"/>
    <n v="0.52082148444406395"/>
    <n v="287.30652561994032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416231440798231"/>
    <n v="0.13188924118984316"/>
    <n v="1.0610350135585569"/>
    <n v="1.9152047599851558"/>
    <n v="38.426143967000002"/>
    <n v="5.277705700542211"/>
    <n v="0"/>
    <n v="0"/>
    <n v="37.412796596999996"/>
    <n v="5.1385257402560196"/>
    <n v="453.27729133799994"/>
    <n v="0.78828102764313124"/>
    <n v="223.64378635800017"/>
    <n v="1182.3505075660005"/>
    <n v="990.55267952900044"/>
    <n v="30.716745535698671"/>
    <n v="136.04918380379746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30.055340696998314"/>
    <n v="123.577583387"/>
    <n v="16.972978523707937"/>
    <n v="158.81822254237744"/>
    <n v="29.990232632000001"/>
    <n v="4.1190607586965386"/>
    <n v="28.258784283824294"/>
    <n v="25.824818238999981"/>
    <n v="153.56781601900002"/>
    <n v="573.60985183000003"/>
    <n v="0.99754779713772512"/>
    <n v="4309.4563006409999"/>
    <n v="5577.8575371810002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5423082994832269"/>
    <n v="4.3016008586984629E-2"/>
    <n v="91.991798783999997"/>
    <n v="156.81579504499999"/>
    <n v="10.764038352"/>
    <n v="107.94746149799983"/>
    <n v="1900.4142348310002"/>
    <n v="2051.8201101130003"/>
    <n v="-0.27043258359253786"/>
    <n v="1.6071265055326376"/>
    <m/>
    <n v="14.826232197441412"/>
    <n v="0.18772821296635073"/>
    <n v="281.81080831140076"/>
    <n v="3.5682591999356248"/>
    <n v="132.68252319899983"/>
    <n v="0.23074422155333535"/>
    <n v="253.47726556100002"/>
    <n v="863.59353132800015"/>
    <n v="1266.912943909"/>
    <n v="1.8854991839163842"/>
    <n v="0.21400480853763892"/>
    <m/>
    <n v="34.814276721546996"/>
    <n v="0.44081475776292667"/>
    <n v="1.5018497713214836"/>
    <n v="2.2032505409900907"/>
    <n v="141.91923101299997"/>
    <n v="19.492144077144914"/>
    <n v="0"/>
    <n v="0"/>
    <n v="111.55803454800005"/>
    <n v="15.322132644402078"/>
    <n v="827.08711739099999"/>
    <n v="1.4383625549006518"/>
    <n v="-145.5298040630002"/>
    <n v="1036.8207035030002"/>
    <n v="784.90716620400008"/>
    <n v="-19.988044524105579"/>
    <n v="107.8044424397314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7.269849555631293"/>
    <n v="122.32406266"/>
    <n v="16.800811535203515"/>
    <n v="175.61903407758095"/>
    <n v="0"/>
    <n v="0"/>
    <n v="28.258784283824294"/>
    <n v="40.442688079000007"/>
    <n v="122.32406266"/>
    <n v="492.84026294199998"/>
    <n v="0.85708381240333642"/>
    <n v="4802.2965635829996"/>
    <n v="5614.9001890729996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7117123863634287"/>
    <n v="6.9360159615141123E-2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3.304196009321707"/>
    <n v="0.4216942725468697"/>
    <n v="297.69251039038403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30.323393254558109"/>
    <n v="0.38395165750449139"/>
    <n v="1.8858014288259748"/>
    <n v="2.3339139638912583"/>
    <n v="112.010286247"/>
    <n v="15.384247942047914"/>
    <n v="0"/>
    <n v="0"/>
    <n v="108.76956410500001"/>
    <n v="14.939145312510194"/>
    <n v="713.62011329400002"/>
    <n v="1.2410354699078279"/>
    <n v="21.702755380999889"/>
    <n v="1058.5234588840001"/>
    <n v="825.4052670399999"/>
    <n v="2.9808027547635989"/>
    <n v="113.36672466682252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5.275136277591955"/>
    <n v="143.728955794"/>
    <n v="19.740703880629198"/>
    <n v="195.35973795821013"/>
    <n v="14.726247754999999"/>
    <n v="2.0226021583353844"/>
    <n v="30.281386442159679"/>
    <n v="52.093054228"/>
    <n v="158.455203549"/>
    <n v="827.95180206399993"/>
    <n v="1.439866302243934"/>
    <n v="5630.2483656469994"/>
    <n v="5630.2483656469994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9704833378370203"/>
    <n v="0.10893303339692186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7.128977948087734"/>
    <n v="-0.21688534061199038"/>
    <n v="277.19092260792621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1.821786970257897"/>
    <n v="0.52954312507939882"/>
    <n v="2.4153445539053737"/>
    <n v="2.4153445539053737"/>
    <n v="157.00811859999999"/>
    <n v="21.564553635104726"/>
    <n v="0"/>
    <n v="0"/>
    <n v="147.48972539900001"/>
    <n v="20.257233335153177"/>
    <n v="1132.4496460629998"/>
    <n v="1.9694094273233327"/>
    <n v="-429.21123462499997"/>
    <n v="629.31222425900012"/>
    <n v="629.31222425900012"/>
    <n v="-58.950764918345634"/>
    <n v="86.433984014762018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507867350816813"/>
    <n v="131.71813624499998"/>
    <n v="18.09105694086913"/>
    <n v="18.09105694086913"/>
    <n v="9.5674511530000004"/>
    <n v="1.3140582498522664"/>
    <n v="1.3140582498522664"/>
    <n v="15.955700866000008"/>
    <n v="141.28558739799999"/>
    <n v="387.85617341400007"/>
    <n v="0.58468580662904435"/>
    <n v="387.85617341400007"/>
    <n v="5689.0076325979999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7880121372508704"/>
    <n v="0.10303220245350035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3.440400774635624"/>
    <n v="0.25727554817912279"/>
    <n v="293.92925360492279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2254317715291867"/>
    <n v="4.6377205141047859E-2"/>
    <n v="4.6377205141047859E-2"/>
    <n v="2.1386957104304392"/>
    <n v="26.138144240999999"/>
    <n v="3.5899889663867879"/>
    <n v="0"/>
    <n v="0"/>
    <n v="4.6265589819999988"/>
    <n v="0.63544280514239915"/>
    <n v="418.62087663700004"/>
    <n v="0.63106301177009216"/>
    <n v="139.901162954"/>
    <n v="139.901162954"/>
    <n v="721.33108499000002"/>
    <n v="19.21496900310644"/>
    <n v="99.072474784339818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849053138303905"/>
    <n v="138.81738737200001"/>
    <n v="19.06611595732225"/>
    <n v="37.157172898191376"/>
    <n v="10.561345394"/>
    <n v="1.4505663862389551"/>
    <n v="2.7646246360912214"/>
    <n v="34.623461708999997"/>
    <n v="149.37873276600001"/>
    <n v="498.15249275700006"/>
    <n v="0.75095541083730588"/>
    <n v="886.00866617100019"/>
    <n v="5799.80594504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7539436580473344"/>
    <n v="5.0041752968855449E-2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3.242794283491218"/>
    <n v="0.14534935607394786"/>
    <n v="291.30285233515207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1214563708801553"/>
    <n v="4.5235999047504034E-2"/>
    <n v="9.16132041885519E-2"/>
    <n v="2.1559187272180682"/>
    <n v="15.950185163"/>
    <n v="2.1907059743429418"/>
    <n v="0"/>
    <n v="0"/>
    <n v="14.057489543999999"/>
    <n v="1.9307503965372137"/>
    <n v="528.1601674640001"/>
    <n v="0.79619140988480985"/>
    <n v="66.411024730999912"/>
    <n v="206.31218768499991"/>
    <n v="690.78364013999999"/>
    <n v="9.121337912611061"/>
    <n v="94.876882742622143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3.445530063428826"/>
    <n v="221.13256297500001"/>
    <n v="30.371837184364306"/>
    <n v="67.529010082555686"/>
    <n v="10.51152933"/>
    <n v="1.4437243121245924"/>
    <n v="4.2083489482158143"/>
    <n v="36.172539423999979"/>
    <n v="231.64409230500002"/>
    <n v="465.25280682600004"/>
    <n v="0.70135975985903365"/>
    <n v="1351.2614729970003"/>
    <n v="5851.438296479000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2980249658513356"/>
    <n v="4.5242585748996776E-2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984816519379436"/>
    <n v="0.40593542046533265"/>
    <n v="300.68109143495406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855705876346038"/>
    <n v="0.1191493143423725"/>
    <n v="0.21076251853092437"/>
    <n v="2.1247899265556951"/>
    <n v="59.383284277000008"/>
    <n v="8.1561006541481973"/>
    <n v="0"/>
    <n v="0"/>
    <n v="19.655400434999983"/>
    <n v="2.6996052221978402"/>
    <n v="544.29149153800006"/>
    <n v="0.82050907420140617"/>
    <n v="190.24193925699993"/>
    <n v="396.55412694199981"/>
    <n v="779.71466974599969"/>
    <n v="26.1291106430334"/>
    <n v="107.09126996580407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797504159773808"/>
    <n v="113.60937749099999"/>
    <n v="15.603877915364874"/>
    <n v="83.132887997920562"/>
    <n v="3.56484347"/>
    <n v="0.48961963811193548"/>
    <n v="4.6979685863277494"/>
    <n v="35.688087995999993"/>
    <n v="117.17422096099999"/>
    <n v="537.817794241"/>
    <n v="0.81075009861864922"/>
    <n v="1889.0792672380003"/>
    <n v="5974.1028653829999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1.130098571367984"/>
    <n v="0.11715949605010274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8.48153153168742"/>
    <n v="0.31260564647533234"/>
    <n v="299.88907702384711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2848916119254046"/>
    <n v="0.10190847853705182"/>
    <n v="0.31267099706797619"/>
    <n v="2.1082016462537658"/>
    <n v="28.001256311999999"/>
    <n v="3.8458813402432472"/>
    <n v="0"/>
    <n v="0"/>
    <n v="39.600577143999999"/>
    <n v="5.4390102716821564"/>
    <n v="605.41962769700001"/>
    <n v="0.91265857715570109"/>
    <n v="139.76771178499985"/>
    <n v="536.32183872699966"/>
    <n v="784.95211071799952"/>
    <n v="19.19663991976201"/>
    <n v="107.81061542232227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4485327728224"/>
    <n v="74.453888712999998"/>
    <n v="10.225999080875598"/>
    <n v="93.358887078796158"/>
    <n v="3.1979194999999998"/>
    <n v="0.43922382608880767"/>
    <n v="5.1371924124165567"/>
    <n v="36.072754482999997"/>
    <n v="77.651808212999995"/>
    <n v="520.18586401100004"/>
    <n v="0.78417029905477709"/>
    <n v="2409.2651312490002"/>
    <n v="6072.605034121000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6969263706377529"/>
    <n v="3.8915201670583148E-2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2.158415018042202"/>
    <n v="0.24320481656252449"/>
    <n v="277.82914881334119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640767989144113"/>
    <n v="0.13874167703357937"/>
    <n v="0.45141267410155556"/>
    <n v="2.1211438027579979"/>
    <n v="52.285182135999989"/>
    <n v="7.1811994471793597"/>
    <n v="0"/>
    <n v="0"/>
    <n v="39.750258672000015"/>
    <n v="5.4595685419647539"/>
    <n v="612.22130481900001"/>
    <n v="0.9229119760883564"/>
    <n v="69.296488987999936"/>
    <n v="605.61832771499962"/>
    <n v="615.75196112499941"/>
    <n v="9.5176470288980894"/>
    <n v="84.571526045921132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403104859157068"/>
    <n v="151.94787232500002"/>
    <n v="20.869545293006958"/>
    <n v="114.22843237180311"/>
    <n v="17.355477457999999"/>
    <n v="2.3837182933156424"/>
    <n v="7.5209107057321987"/>
    <n v="55.100792912999992"/>
    <n v="169.30334978300002"/>
    <n v="520.17984901700004"/>
    <n v="0.78416123156569273"/>
    <n v="2929.4449802660001"/>
    <n v="6213.0983981520003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6823878568767503"/>
    <n v="5.9814896822704203E-2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3.398970579572339"/>
    <n v="0.2568208214767701"/>
    <n v="271.68863617239339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427923863893499"/>
    <n v="0.14738128866503677"/>
    <n v="0.59879396276659236"/>
    <n v="2.1646091183616054"/>
    <n v="50.072099220999995"/>
    <n v="6.8772397179309941"/>
    <n v="0"/>
    <n v="0"/>
    <n v="47.694499534000023"/>
    <n v="6.5506841459625065"/>
    <n v="617.94644777200006"/>
    <n v="0.93154252023072948"/>
    <n v="72.597620696999911"/>
    <n v="678.21594841199953"/>
    <n v="542.21077854099929"/>
    <n v="9.97104671567884"/>
    <n v="74.470884178719601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6.83227541526427"/>
    <n v="129.545892528"/>
    <n v="17.792706342432208"/>
    <n v="132.02113871423532"/>
    <n v="0"/>
    <n v="0"/>
    <n v="7.5209107057321987"/>
    <n v="35.85960748200003"/>
    <n v="129.545892528"/>
    <n v="607.78890303100002"/>
    <n v="0.91623021467172294"/>
    <n v="3537.2338832969999"/>
    <n v="6295.2298763330009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1.695752794848145"/>
    <n v="0.12311377968349581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627196223788664"/>
    <n v="0.14956844860832802"/>
    <n v="256.70024278426558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817819888701067"/>
    <n v="0.19556360931263561"/>
    <n v="0.79435757207922797"/>
    <n v="2.2230925877578489"/>
    <n v="54.759657793999999"/>
    <n v="7.5210606181908197"/>
    <n v="0"/>
    <n v="0"/>
    <n v="74.969082509000003"/>
    <n v="10.296759270510245"/>
    <n v="737.51764333400001"/>
    <n v="1.1117938239843586"/>
    <n v="-30.511270880999973"/>
    <n v="647.70467753099956"/>
    <n v="394.28715304799937"/>
    <n v="-4.190623664912402"/>
    <n v="54.154056079086914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096348887729764"/>
    <n v="122.542537349"/>
    <n v="16.83081832205545"/>
    <n v="148.85195703629077"/>
    <n v="18.359417544999999"/>
    <n v="2.5216061939260461"/>
    <n v="10.042516899658246"/>
    <n v="38.460252065999981"/>
    <n v="140.901954894"/>
    <n v="508.93777265299991"/>
    <n v="0.76721401520656418"/>
    <n v="4046.1716559500001"/>
    <n v="6318.011923560000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8407178025374327"/>
    <n v="4.0428802973362855E-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9.038223580993563"/>
    <n v="0.31871574900852695"/>
    <n v="262.5067757467628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8.216911214876578"/>
    <n v="0.19994392860420859"/>
    <n v="0.99430150068343659"/>
    <n v="2.2825855561926462"/>
    <n v="60.650792296999988"/>
    <n v="8.3301887517825008"/>
    <n v="0"/>
    <n v="0"/>
    <n v="71.983669095000039"/>
    <n v="9.8867224630940758"/>
    <n v="641.57223404499996"/>
    <n v="0.9671579438107728"/>
    <n v="78.788270981000124"/>
    <n v="726.49294851199966"/>
    <n v="397.09845156299957"/>
    <n v="10.821312366116986"/>
    <n v="54.540178772305474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619774569826465"/>
    <n v="127.78489702100001"/>
    <n v="17.550839345996017"/>
    <n v="166.40279638228679"/>
    <n v="0"/>
    <n v="0"/>
    <n v="10.042516899658246"/>
    <n v="42.47508101599999"/>
    <n v="127.78489702100001"/>
    <n v="535.31118469300009"/>
    <n v="0.80697143238632907"/>
    <n v="4581.4828406430006"/>
    <n v="6475.8847574790016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5702223839188685"/>
    <n v="5.8634201952689972E-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801829175675739"/>
    <n v="0.23929102605400138"/>
    <n v="243.17562794594161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488691425477203"/>
    <n v="0.14804825711272956"/>
    <n v="1.1423497577961663"/>
    <n v="2.3163080524253923"/>
    <n v="45.821968952000006"/>
    <n v="6.2934981703010333"/>
    <n v="0"/>
    <n v="0"/>
    <n v="52.387068847999998"/>
    <n v="7.1951932551761679"/>
    <n v="633.52022249300012"/>
    <n v="0.95501968949905869"/>
    <n v="60.526646639999882"/>
    <n v="787.01959515199951"/>
    <n v="233.98131184499931"/>
    <n v="8.3131377501985355"/>
    <n v="32.136570986805346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138183396891844"/>
    <n v="129.71795946899999"/>
    <n v="17.816339176269778"/>
    <n v="184.21913555855656"/>
    <n v="8.8556205800000001"/>
    <n v="1.2162906394417954"/>
    <n v="11.25880753910004"/>
    <n v="34.882089368000003"/>
    <n v="138.57358004899999"/>
    <n v="529.98403618000009"/>
    <n v="0.79894085729469211"/>
    <n v="5111.4668768230003"/>
    <n v="6432.258941828999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1809908184566735"/>
    <n v="4.4010641427795066E-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4.549812916156309"/>
    <n v="0.26945215811043255"/>
    <n v="252.8992086646565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545199807302518"/>
    <n v="0.14866847794643456"/>
    <n v="1.2910182357426008"/>
    <n v="2.0828643722176152"/>
    <n v="45.564035513999997"/>
    <n v="6.2580718528109891"/>
    <n v="0"/>
    <n v="0"/>
    <n v="53.056430914000003"/>
    <n v="7.2871279544915302"/>
    <n v="628.60450260800008"/>
    <n v="0.94760933524112667"/>
    <n v="80.122854818999812"/>
    <n v="867.14244997099934"/>
    <n v="459.63397072699922"/>
    <n v="11.004613108853791"/>
    <n v="63.129228619764717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547126970442552"/>
    <n v="122.90430777200001"/>
    <n v="16.88050631118583"/>
    <n v="201.09964186974238"/>
    <n v="18.560992979000002"/>
    <n v="2.5492919231531244"/>
    <n v="13.808099462253164"/>
    <n v="34.511269901999967"/>
    <n v="141.465300751"/>
    <n v="598.76987387800011"/>
    <n v="0.90263419971361147"/>
    <n v="5710.2367507010003"/>
    <n v="6538.188552764999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2255887853306859"/>
    <n v="5.5006462407202535E-2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982430311052582"/>
    <n v="0.21932179238975008"/>
    <n v="239.57744296638737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3.554480185088465"/>
    <n v="0.36828496946287137"/>
    <n v="1.6593032052054721"/>
    <n v="2.1183279152371566"/>
    <n v="81.370511893999989"/>
    <n v="11.175974743856909"/>
    <n v="0"/>
    <n v="0"/>
    <n v="162.93437350299996"/>
    <n v="22.378505441231553"/>
    <n v="843.07475927500013"/>
    <n v="1.270919169176483"/>
    <n v="-98.815957535000109"/>
    <n v="768.32649243599917"/>
    <n v="339.11525781099937"/>
    <n v="-13.572049874035883"/>
    <n v="46.576375990965232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55808093240028"/>
    <n v="128.694355374"/>
    <n v="17.675750488216163"/>
    <n v="218.77539235795854"/>
    <n v="0"/>
    <n v="0"/>
    <n v="13.808099462253164"/>
    <n v="90.500702256999972"/>
    <n v="128.694355374"/>
    <n v="940.22431259599978"/>
    <n v="1.4173702735824176"/>
    <n v="6650.4610632969998"/>
    <n v="6650.4610632969998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7.4265003148491955"/>
    <n v="7.8174063663905197E-2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331956477564196"/>
    <n v="-0.13535224475852553"/>
    <n v="244.37446443691087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7.826303833381914"/>
    <n v="0.52492867568327173"/>
    <n v="2.1842318808887438"/>
    <n v="2.1842318808887438"/>
    <n v="176.38282100399999"/>
    <n v="24.225605897119735"/>
    <n v="0"/>
    <n v="0"/>
    <n v="171.83296456400001"/>
    <n v="23.600697936262183"/>
    <n v="1288.4400981639997"/>
    <n v="1.9422989492656892"/>
    <n v="-438.0028183979997"/>
    <n v="330.32367403799947"/>
    <n v="330.32367403799947"/>
    <n v="-60.158260310946112"/>
    <n v="45.368880598364747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52.263765762892305"/>
    <n v="126.497855774"/>
    <n v="17.374068423262827"/>
    <n v="17.374068423262827"/>
    <n v="136.00196669600001"/>
    <n v="18.679427098718314"/>
    <n v="18.679427098718314"/>
    <n v="31.241050704999964"/>
    <n v="262.49982247000003"/>
    <n v="515.57180654400008"/>
    <n v="0.68123746432879551"/>
    <n v="515.57180654400008"/>
    <n v="6778.176696426999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3.710913652163269"/>
    <n v="0.12650345895136128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9.684121450505188"/>
    <n v="0.38177524969629678"/>
    <n v="260.61818511278045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6146310372735022"/>
    <n v="1.5533320252315545E-2"/>
    <n v="1.5533320252315545E-2"/>
    <n v="1.8893871054246572"/>
    <n v="8.6370738000000002E-2"/>
    <n v="1.1862739511258484E-2"/>
    <n v="0"/>
    <n v="0"/>
    <n v="11.669503539999999"/>
    <n v="1.6027682977622437"/>
    <n v="527.32768082200005"/>
    <n v="0.69677078458111108"/>
    <n v="277.17796375399979"/>
    <n v="277.17796375399979"/>
    <n v="467.60047483799923"/>
    <n v="38.069490413231676"/>
    <n v="64.223402008489984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9.988347592808992"/>
    <n v="134.78256202899999"/>
    <n v="18.511945839921683"/>
    <n v="35.886014263184506"/>
    <n v="0"/>
    <n v="0"/>
    <n v="18.679427098718314"/>
    <n v="33.762572031000019"/>
    <n v="134.78256202899999"/>
    <n v="485.86119095599992"/>
    <n v="0.64198011128908949"/>
    <n v="1001.4329975000001"/>
    <n v="6765.8853946259997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5200325827479095"/>
    <n v="3.2477507235183181E-2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9.732165647588189"/>
    <n v="0.28603392362551949"/>
    <n v="277.10755647687745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4.0054384820163316"/>
    <n v="3.8533731394864344E-2"/>
    <n v="5.4067051647179884E-2"/>
    <n v="1.888270972400383"/>
    <n v="11.443782362"/>
    <n v="1.5717662292516283"/>
    <n v="0"/>
    <n v="0"/>
    <n v="17.719184368999997"/>
    <n v="2.4336722527647039"/>
    <n v="515.02415768699996"/>
    <n v="0.68051384268395387"/>
    <n v="187.31224853300017"/>
    <n v="464.49021228699996"/>
    <n v="588.50169863999963"/>
    <n v="25.726727165571862"/>
    <n v="80.828791261450803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5.402617512109742"/>
    <n v="147.64483649499999"/>
    <n v="20.278537338913729"/>
    <n v="56.164551602098236"/>
    <n v="10.190724968"/>
    <n v="1.3996628780254483"/>
    <n v="20.079089976743763"/>
    <n v="41.139687045999992"/>
    <n v="157.835561463"/>
    <n v="543.31373517099996"/>
    <n v="0.71789354379933756"/>
    <n v="1544.746732671"/>
    <n v="6843.946322971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5.3043155396618769"/>
    <n v="4.8940156736441358E-2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750713062945689"/>
    <n v="0.26697165066562173"/>
    <n v="267.87345302044366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2.351154393876808"/>
    <n v="0.21502599119815391"/>
    <n v="0.26909304284533381"/>
    <n v="1.9988612429604831"/>
    <n v="82.011477496999987"/>
    <n v="11.264009281480815"/>
    <n v="0"/>
    <n v="0"/>
    <n v="80.723757338000013"/>
    <n v="11.087145112395991"/>
    <n v="706.04897000599999"/>
    <n v="0.93291953499749158"/>
    <n v="39.313336239000165"/>
    <n v="503.8035485260001"/>
    <n v="437.57309562199987"/>
    <n v="5.3995586690688828"/>
    <n v="60.099239287486284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9.755551443596556"/>
    <n v="132.805696504"/>
    <n v="18.240429799710675"/>
    <n v="74.404981401808911"/>
    <n v="0"/>
    <n v="0"/>
    <n v="20.079089976743763"/>
    <n v="34.431040750999983"/>
    <n v="132.805696504"/>
    <n v="575.30109036699992"/>
    <n v="0.76015920780136603"/>
    <n v="2120.0478230379999"/>
    <n v="6881.4296190969999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7862834478631813"/>
    <n v="5.3387023592859587E-2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3.326323376037877"/>
    <n v="0.41681451726075175"/>
    <n v="282.71824486479414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80768492588598"/>
    <n v="0.10397374215188773"/>
    <n v="0.37306678499722157"/>
    <n v="2.013511051912364"/>
    <n v="44.786713214999992"/>
    <n v="6.1513091671739888"/>
    <n v="0"/>
    <n v="0"/>
    <n v="33.902338520000015"/>
    <n v="4.6563757587119907"/>
    <n v="653.99014210199994"/>
    <n v="0.86413294995325385"/>
    <n v="236.76308487000006"/>
    <n v="740.56663339600016"/>
    <n v="534.56846870700008"/>
    <n v="32.51863845015189"/>
    <n v="73.421237817876147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661480421714273"/>
    <n v="135.566001559"/>
    <n v="18.619548707309626"/>
    <n v="93.02453010911853"/>
    <n v="0"/>
    <n v="0"/>
    <n v="20.079089976743763"/>
    <n v="92.965918965999975"/>
    <n v="135.566001559"/>
    <n v="614.17783413200004"/>
    <n v="0.81152798710169183"/>
    <n v="2734.22565717"/>
    <n v="6975.42158921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0491785154508166"/>
    <n v="2.8133182000153977E-2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8.009353630022893"/>
    <n v="0.36566339237206691"/>
    <n v="298.56918347677481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8093688507889"/>
    <n v="0.15209170620240492"/>
    <n v="0.52515849119962654"/>
    <n v="2.043994110146401"/>
    <n v="45.714474112999994"/>
    <n v="6.2787341043292715"/>
    <n v="0"/>
    <n v="0"/>
    <n v="69.391050514"/>
    <n v="9.5306347464596293"/>
    <n v="729.28335875900007"/>
    <n v="0.96361969330409691"/>
    <n v="161.63459268"/>
    <n v="902.20122607600013"/>
    <n v="626.90657239900008"/>
    <n v="22.199984779233993"/>
    <n v="86.103575568212065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374743170608706"/>
    <n v="133.09275389800001"/>
    <n v="18.279856197685916"/>
    <n v="111.30438630680445"/>
    <n v="6.7290461070000003"/>
    <n v="0.9242125629005159"/>
    <n v="21.003302539644277"/>
    <n v="30.895014046999975"/>
    <n v="139.821800005"/>
    <n v="630.79708450299984"/>
    <n v="0.83348740349739636"/>
    <n v="3365.0227416729999"/>
    <n v="7086.0388247039991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6.3767674873843712"/>
    <n v="5.883511227243618E-2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4.191176331585284"/>
    <n v="0.13652412323736046"/>
    <n v="289.36138922878774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530513612401315"/>
    <n v="0.1975107845223055"/>
    <n v="0.72266927572193196"/>
    <n v="2.112323529461098"/>
    <n v="80.242451634000005"/>
    <n v="11.021039341806942"/>
    <n v="0"/>
    <n v="0"/>
    <n v="69.23698442200002"/>
    <n v="9.5094742705943744"/>
    <n v="780.27652055899989"/>
    <n v="1.0309981880197019"/>
    <n v="-46.155716295999781"/>
    <n v="856.04550978000032"/>
    <n v="508.15323540600036"/>
    <n v="-6.3393372808160287"/>
    <n v="69.793191571717202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024140286685764"/>
    <n v="132.97285224499998"/>
    <n v="18.2633880962265"/>
    <n v="129.56777440303094"/>
    <n v="0"/>
    <n v="0"/>
    <n v="21.003302539644277"/>
    <n v="41.393803588000026"/>
    <n v="132.97285224499998"/>
    <n v="638.16059073499991"/>
    <n v="0.84321698190022343"/>
    <n v="4003.1833324079998"/>
    <n v="7116.4105124079997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2.544093136525051"/>
    <n v="0.11573781379099252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929596936755605"/>
    <n v="0.16286869562801556"/>
    <n v="292.66378994175471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61809847459274"/>
    <n v="0.12139055924013105"/>
    <n v="0.84405983496206294"/>
    <n v="2.0623003748928834"/>
    <n v="54.717933922"/>
    <n v="7.5153299802873086"/>
    <n v="0"/>
    <n v="0"/>
    <n v="37.152453721000001"/>
    <n v="5.1027684943054314"/>
    <n v="730.03097837799987"/>
    <n v="0.96460754114035441"/>
    <n v="31.391341242000024"/>
    <n v="887.43685102200038"/>
    <n v="570.0558475290004"/>
    <n v="4.3114984621628638"/>
    <n v="78.295313698792455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1.204781382532758"/>
    <n v="129.14079606200002"/>
    <n v="17.737067662430551"/>
    <n v="147.30484206546149"/>
    <n v="0"/>
    <n v="0"/>
    <n v="21.003302539644277"/>
    <n v="46.241126704999971"/>
    <n v="129.14079606200002"/>
    <n v="607.162896101"/>
    <n v="0.80225898027081843"/>
    <n v="4610.346228509"/>
    <n v="7214.6356358559997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2812489466119787"/>
    <n v="3.0274374994800894E-2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654568670040589"/>
    <n v="0.20832459076563756"/>
    <n v="285.28013503080177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740689070117917"/>
    <n v="0.15143098248076589"/>
    <n v="0.99549081744282897"/>
    <n v="2.0384782442001881"/>
    <n v="67.218410650999999"/>
    <n v="9.2322297386600507"/>
    <n v="0"/>
    <n v="0"/>
    <n v="47.387067310000006"/>
    <n v="6.508459331457864"/>
    <n v="721.76837406200002"/>
    <n v="0.95368996275158424"/>
    <n v="43.058025930999989"/>
    <n v="930.49487695300036"/>
    <n v="534.32560247900028"/>
    <n v="5.9138795999226721"/>
    <n v="73.387880932598136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4.09831494816747"/>
    <n v="97.312699206000005"/>
    <n v="13.365582239418034"/>
    <n v="160.67042430487953"/>
    <n v="163.19999999999999"/>
    <n v="22.41498837531508"/>
    <n v="43.418290914959357"/>
    <n v="43.538990109000054"/>
    <n v="260.51269920599998"/>
    <n v="619.16008268299993"/>
    <n v="0.81811115229121301"/>
    <n v="5229.5063111919999"/>
    <n v="7298.4845338460009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6.1337704655506053"/>
    <n v="5.6593105316758152E-2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4.031099631670379"/>
    <n v="0.4235947134989298"/>
    <n v="307.50940548679642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931339684109357"/>
    <n v="0.16288546147243438"/>
    <n v="1.1583762789152634"/>
    <n v="2.0715977350825816"/>
    <n v="58.130030410000003"/>
    <n v="7.9839703179954791"/>
    <n v="0"/>
    <n v="0"/>
    <n v="65.144387143999992"/>
    <n v="8.9473693661138789"/>
    <n v="742.43450023699995"/>
    <n v="0.98099661376364733"/>
    <n v="197.30908396600003"/>
    <n v="1127.8039609190005"/>
    <n v="671.10803980500043"/>
    <n v="27.099759947561015"/>
    <n v="92.174503129960627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6.332691695838598"/>
    <n v="165.05446185699998"/>
    <n v="22.669692670456747"/>
    <n v="183.34011697533629"/>
    <n v="0"/>
    <n v="0"/>
    <n v="43.418290914959357"/>
    <n v="39.148132957000001"/>
    <n v="165.05446185699998"/>
    <n v="588.03292461300009"/>
    <n v="0.77698208750097486"/>
    <n v="5817.5392358050003"/>
    <n v="7356.533422278999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847401229459698"/>
    <n v="4.4724446379616874E-2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6.291187692495743"/>
    <n v="0.25293050165249387"/>
    <n v="309.25078026313582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1.399656177427268"/>
    <n v="0.20587224264853143"/>
    <n v="1.3642485215637947"/>
    <n v="2.1471603765706391"/>
    <n v="81.002848880999991"/>
    <n v="11.125477426685165"/>
    <n v="0"/>
    <n v="0"/>
    <n v="74.804677301000012"/>
    <n v="10.274178750742102"/>
    <n v="743.84045079500015"/>
    <n v="0.98285433014950641"/>
    <n v="35.614470544999961"/>
    <n v="1163.4184314640004"/>
    <n v="626.59965553100051"/>
    <n v="4.8915315150684773"/>
    <n v="86.061421536175317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9.451802564209459"/>
    <n v="126.964387872"/>
    <n v="17.438145087192861"/>
    <n v="200.77826206252914"/>
    <n v="0"/>
    <n v="0"/>
    <n v="43.418290914959357"/>
    <n v="38.565173106000003"/>
    <n v="126.964387872"/>
    <n v="596.15757882299999"/>
    <n v="0.78771738908712985"/>
    <n v="6413.6968146280005"/>
    <n v="7353.921127224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5221255113252612"/>
    <n v="3.2496817597066421E-2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9.625016745520863"/>
    <n v="0.2850031133833813"/>
    <n v="318.89336669760411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7.112611246706678"/>
    <n v="0.2608328860584691"/>
    <n v="1.6250814076222637"/>
    <n v="2.0851873245647163"/>
    <n v="96.865009009000019"/>
    <n v="13.304093449212781"/>
    <n v="0"/>
    <n v="0"/>
    <n v="100.53764324199999"/>
    <n v="13.8085177974939"/>
    <n v="793.56023107400006"/>
    <n v="1.0485502751455991"/>
    <n v="18.292428733000008"/>
    <n v="1181.7108601970003"/>
    <n v="743.70804179900051"/>
    <n v="2.5124054988141835"/>
    <n v="102.14587690902539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0.929466047283807"/>
    <n v="125.32086581900001"/>
    <n v="17.212412686993297"/>
    <n v="217.99067474952244"/>
    <n v="0"/>
    <n v="0"/>
    <n v="43.418290914959357"/>
    <n v="48.513687258999994"/>
    <n v="125.32086581900001"/>
    <n v="1226.9523301750003"/>
    <n v="1.6212017097358316"/>
    <n v="7640.649144803001"/>
    <n v="7640.64914480300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8570070270885308"/>
    <n v="5.4039553222058723E-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8.172183141442801"/>
    <n v="-0.6558404543143711"/>
    <n v="263.05314003372547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7.914030716637527"/>
    <n v="0.46094988051114982"/>
    <n v="2.0860312881334142"/>
    <n v="2.0860312881334142"/>
    <n v="90.774035061000006"/>
    <n v="12.467518018828178"/>
    <n v="0"/>
    <n v="0"/>
    <n v="258.08047612699994"/>
    <n v="35.446512697809339"/>
    <n v="1575.8068413630003"/>
    <n v="2.0821515902469816"/>
    <n v="-845.20543952200023"/>
    <n v="336.5054206750001"/>
    <n v="336.5054206750001"/>
    <n v="-116.08621385808033"/>
    <n v="46.217923361891167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3.647039272012513"/>
    <n v="123.47140217899999"/>
    <n v="16.958394880674867"/>
    <n v="16.958394880674867"/>
    <n v="15.553595251999999"/>
    <n v="2.1362356419603912"/>
    <n v="2.1362356419603912"/>
    <n v="29.874640556999999"/>
    <n v="139.024997431"/>
    <n v="541.194549585"/>
    <n v="0.60222359479726217"/>
    <n v="541.194549585"/>
    <n v="7666.271887844001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3.302315684106377"/>
    <n v="0.10336136696054089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3.413439527774429"/>
    <n v="0.27071179142047641"/>
    <n v="256.7824581109947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598857541967154"/>
    <n v="9.3972591507881065E-2"/>
    <n v="9.3972591507881065E-2"/>
    <n v="1.8376646840045534"/>
    <n v="77.053257311999985"/>
    <n v="10.583013890494126"/>
    <n v="0"/>
    <n v="0"/>
    <n v="7.396197631000021"/>
    <n v="1.0158436514730294"/>
    <n v="625.64400452799998"/>
    <n v="0.69619618630514324"/>
    <n v="158.82853564199999"/>
    <n v="158.82853564199999"/>
    <n v="218.15599256300024"/>
    <n v="21.814581985807273"/>
    <n v="29.963014934466763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2.321236092819511"/>
    <n v="125.943392437"/>
    <n v="17.297914690092526"/>
    <n v="34.256309570767392"/>
    <n v="0"/>
    <n v="0"/>
    <n v="2.1362356419603912"/>
    <n v="36.301048485999985"/>
    <n v="125.943392437"/>
    <n v="559.20938584600003"/>
    <n v="0.62226991540618692"/>
    <n v="1100.403935431"/>
    <n v="7739.6200827340008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3696972090717043"/>
    <n v="2.6183148712138594E-2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8403852762918387"/>
    <n v="7.9725654229589535E-2"/>
    <n v="236.89067773969833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2155717247008155"/>
    <n v="1.7950303802628673E-2"/>
    <n v="0.11192289531050974"/>
    <n v="1.8231633922152399"/>
    <n v="0.77155797699999995"/>
    <n v="0.10597097478760183"/>
    <n v="0"/>
    <n v="0"/>
    <n v="15.359670798"/>
    <n v="2.1096007499132137"/>
    <n v="575.34061462099999"/>
    <n v="0.64022021920881556"/>
    <n v="55.51506656099987"/>
    <n v="214.34360220299988"/>
    <n v="86.35881059099988"/>
    <n v="7.6248135515910231"/>
    <n v="11.861101320485927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9.572689573221062"/>
    <n v="138.17452801900001"/>
    <n v="18.977821319304738"/>
    <n v="53.23413089007213"/>
    <n v="102"/>
    <n v="14.009367734571924"/>
    <n v="16.145603376532314"/>
    <n v="58.865325726999998"/>
    <n v="240.17452801900001"/>
    <n v="630.03162581900006"/>
    <n v="0.70107858777888554"/>
    <n v="1730.4355612500001"/>
    <n v="7826.337973382002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3956926026709562"/>
    <n v="4.1925494504486654E-2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8.546907621748453"/>
    <n v="0.47434021963641732"/>
    <n v="267.68687229850116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2.199149327292822"/>
    <n v="9.8836085565277537E-2"/>
    <n v="0.21075898087578726"/>
    <n v="1.7409130307760874"/>
    <n v="56.10283287"/>
    <n v="7.7055413394809724"/>
    <n v="0"/>
    <n v="0"/>
    <n v="32.717252016000003"/>
    <n v="4.49360798781185"/>
    <n v="718.85171070500007"/>
    <n v="0.79991467334416311"/>
    <n v="337.45072837000009"/>
    <n v="551.79433057300002"/>
    <n v="384.49620272199985"/>
    <n v="46.34775829445563"/>
    <n v="52.809300945872678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97589301562911"/>
    <n v="124.049481746"/>
    <n v="17.037792226105701"/>
    <n v="70.271923116177831"/>
    <n v="0"/>
    <n v="0"/>
    <n v="16.145603376532314"/>
    <n v="34.060460336000006"/>
    <n v="124.049481746"/>
    <n v="607.116089386"/>
    <n v="0.67557892829788868"/>
    <n v="2337.551650636"/>
    <n v="7858.1529724010015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4327248720079391"/>
    <n v="3.4443063374157791E-2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8.146344858029813"/>
    <n v="0.30905723860234874"/>
    <n v="262.5068937804931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997777591810285"/>
    <n v="8.9102711830913395E-2"/>
    <n v="0.29986169270670066"/>
    <n v="1.7424531393927265"/>
    <n v="35.881546704999998"/>
    <n v="4.9282135556427704"/>
    <n v="0"/>
    <n v="0"/>
    <n v="44.19153979099999"/>
    <n v="6.0695640361675158"/>
    <n v="687.18917588199997"/>
    <n v="0.76468164012880213"/>
    <n v="197.664442366"/>
    <n v="749.45877293900003"/>
    <n v="345.39756021799991"/>
    <n v="27.148567266219533"/>
    <n v="47.439229761940311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757599518585174"/>
    <n v="137.93704857"/>
    <n v="18.945204290574889"/>
    <n v="89.217127406752724"/>
    <n v="143.10098967799999"/>
    <n v="19.654454780198854"/>
    <n v="35.800058156731168"/>
    <n v="39.009006326000048"/>
    <n v="281.03803824800002"/>
    <n v="653.29624466600001"/>
    <n v="0.72696669475330344"/>
    <n v="2990.8478953019999"/>
    <n v="7897.271382935001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3928026657365953"/>
    <n v="4.1903039178732948E-2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6.041147795327269"/>
    <n v="0.45403884566633912"/>
    <n v="280.53868794579745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9.492807008666919"/>
    <n v="0.15792844974081369"/>
    <n v="0.45779014244751431"/>
    <n v="1.7722959259001383"/>
    <n v="85.530482769000017"/>
    <n v="11.747333192415578"/>
    <n v="0"/>
    <n v="0"/>
    <n v="56.39357494399998"/>
    <n v="7.7454738162513435"/>
    <n v="795.22030237900003"/>
    <n v="0.8848951444941171"/>
    <n v="266.1027129040001"/>
    <n v="1015.5614858430001"/>
    <n v="449.86568044200015"/>
    <n v="36.54834078666034"/>
    <n v="61.787585769366657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614599087688006"/>
    <n v="135.69872530399999"/>
    <n v="18.637777881337218"/>
    <n v="107.85490528808994"/>
    <n v="0"/>
    <n v="0"/>
    <n v="35.800058156731168"/>
    <n v="33.038071152999976"/>
    <n v="135.69872530399999"/>
    <n v="632.41006280599993"/>
    <n v="0.70372523467030035"/>
    <n v="3623.2579581079999"/>
    <n v="7898.8843612380015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9251636125656404"/>
    <n v="2.2729043330347767E-2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550025653899247"/>
    <n v="0.15839202853343157"/>
    <n v="285.89753726811142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2.150464770526211"/>
    <n v="9.8441648962429587E-2"/>
    <n v="0.55623179140994394"/>
    <n v="1.7044017472032886"/>
    <n v="41.610549323000015"/>
    <n v="5.7150734029750003"/>
    <n v="0"/>
    <n v="0"/>
    <n v="46.855070972999982"/>
    <n v="6.4353913675512109"/>
    <n v="720.87568310199993"/>
    <n v="0.80216688363273003"/>
    <n v="53.875037360999954"/>
    <n v="1069.436523204"/>
    <n v="549.89643409899986"/>
    <n v="7.3995608833730362"/>
    <n v="75.526483933555738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8.10432530174193"/>
    <n v="126.714051157"/>
    <n v="17.403762154860509"/>
    <n v="125.25866744295044"/>
    <n v="0"/>
    <n v="0"/>
    <n v="35.800058156731168"/>
    <n v="64.560036800999995"/>
    <n v="126.714051157"/>
    <n v="734.98419702899992"/>
    <n v="0.81786637650618998"/>
    <n v="4358.2421551369998"/>
    <n v="7995.707967532001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4.216938495640534"/>
    <n v="0.11046814944100901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866172504624302"/>
    <n v="0.18525906369235121"/>
    <n v="291.83411283598014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617273489160079"/>
    <n v="0.12652932900965672"/>
    <n v="0.68276112041960058"/>
    <n v="1.7287007135010313"/>
    <n v="68.58638080599998"/>
    <n v="9.4201159832807786"/>
    <n v="0"/>
    <n v="0"/>
    <n v="45.120527748000015"/>
    <n v="6.1971575058793009"/>
    <n v="848.69110558299985"/>
    <n v="0.94439570551584673"/>
    <n v="52.778092030000096"/>
    <n v="1122.2146152340001"/>
    <n v="571.28318488699983"/>
    <n v="7.2488990154642252"/>
    <n v="78.463884486857097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5.520180806214178"/>
    <n v="126.464925295"/>
    <n v="17.36954552924335"/>
    <n v="142.62821297219378"/>
    <n v="50.95"/>
    <n v="6.9978165301611721"/>
    <n v="42.797874686892342"/>
    <n v="51.084884069000012"/>
    <n v="177.41492529499999"/>
    <n v="675.31589589500004"/>
    <n v="0.75146944247956748"/>
    <n v="5033.5580510319996"/>
    <n v="8063.860967325999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5.2147007170036357"/>
    <n v="4.0519155250811296E-2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3.034255483757555"/>
    <n v="0.26763968650447267"/>
    <n v="303.21379964969708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599509404715178"/>
    <n v="0.14258917329093393"/>
    <n v="0.82535029371053459"/>
    <n v="1.7437606591342656"/>
    <n v="60.092019128000004"/>
    <n v="8.2534430772262972"/>
    <n v="0"/>
    <n v="0"/>
    <n v="68.047236924999993"/>
    <n v="9.3460663274888844"/>
    <n v="803.45515194800009"/>
    <n v="0.89405861577050161"/>
    <n v="112.37795522900007"/>
    <n v="1234.5925704630001"/>
    <n v="640.60311418499987"/>
    <n v="15.434746079042371"/>
    <n v="87.984750965976772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896926695789517"/>
    <n v="129.84474825300001"/>
    <n v="17.833753202737185"/>
    <n v="160.46196617493098"/>
    <n v="19.84"/>
    <n v="2.7249593711167353"/>
    <n v="45.522834058009074"/>
    <n v="45.567998493999994"/>
    <n v="149.68474825300001"/>
    <n v="720.44249109400016"/>
    <n v="0.80168484173394305"/>
    <n v="5754.0005421259993"/>
    <n v="8165.1433757369996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4.2621553761179962"/>
    <n v="3.3117707949160663E-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627811134769075"/>
    <n v="0.11041093696345303"/>
    <n v="272.81051115279581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9.244294867111876"/>
    <n v="0.15591503334367252"/>
    <n v="0.9812653270542071"/>
    <n v="1.7624999523622318"/>
    <n v="36.504970028000002"/>
    <n v="5.01383871825273"/>
    <n v="0"/>
    <n v="0"/>
    <n v="103.609709923"/>
    <n v="14.230456148859146"/>
    <n v="860.55717104500013"/>
    <n v="0.95759987507761557"/>
    <n v="-40.892733459000084"/>
    <n v="1193.6998370040001"/>
    <n v="402.40129675999992"/>
    <n v="-5.6164837323427994"/>
    <n v="55.26850728607296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2.547726811054631"/>
    <n v="127.44335605800001"/>
    <n v="17.503929807299087"/>
    <n v="177.96589598223005"/>
    <n v="148.15"/>
    <n v="20.347919900753244"/>
    <n v="65.870753958762322"/>
    <n v="38.380433135000004"/>
    <n v="275.59335605800004"/>
    <n v="734.76640464599996"/>
    <n v="0.81762402426537339"/>
    <n v="6488.7669467719988"/>
    <n v="8311.876855770000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4.2127139005618481"/>
    <n v="3.273353886015494E-2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1.555027816217702"/>
    <n v="0.25565515640347602"/>
    <n v="278.07435127651775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993528624606288"/>
    <n v="0.145781471072255"/>
    <n v="1.127046798126462"/>
    <n v="1.7349039040456748"/>
    <n v="38.709753270999997"/>
    <n v="5.3166585145881111"/>
    <n v="0"/>
    <n v="0"/>
    <n v="92.298294664000011"/>
    <n v="12.676870110018175"/>
    <n v="865.77445258099999"/>
    <n v="0.96340549533762831"/>
    <n v="98.739139678000043"/>
    <n v="1292.4389766820002"/>
    <n v="465.52596589299992"/>
    <n v="13.561499191611416"/>
    <n v="63.938474962615913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0.079500606585512"/>
    <n v="121.887312244"/>
    <n v="16.740825288282227"/>
    <n v="194.70672127051228"/>
    <n v="23"/>
    <n v="3.1589750774034733"/>
    <n v="69.02972903616579"/>
    <n v="56.301656820000019"/>
    <n v="144.88731224399999"/>
    <n v="779.87495200000012"/>
    <n v="0.86781934046809495"/>
    <n v="7268.641898771999"/>
    <n v="8495.5942289470004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7.2966465112277099"/>
    <n v="5.669624564161159E-2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1.784387243783939"/>
    <n v="0.2575133997448722"/>
    <n v="280.23372177478086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904959454074163"/>
    <n v="0.18557331103466923"/>
    <n v="1.3126201091611314"/>
    <n v="1.700813999786932"/>
    <n v="73.198711153999994"/>
    <n v="10.053604531893113"/>
    <n v="0"/>
    <n v="0"/>
    <n v="93.568691099999995"/>
    <n v="12.85135492218105"/>
    <n v="946.64235425400011"/>
    <n v="1.0533926515027641"/>
    <n v="64.649715227000002"/>
    <n v="1357.0886919090003"/>
    <n v="511.88325238699997"/>
    <n v="8.8794277897097746"/>
    <n v="70.305497253511504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5.941031565375916"/>
    <n v="122.026843771"/>
    <n v="16.759989488991142"/>
    <n v="211.46671075950343"/>
    <n v="0"/>
    <n v="0"/>
    <n v="69.02972903616579"/>
    <n v="58.388056073000016"/>
    <n v="122.026843771"/>
    <n v="1315.7070580649997"/>
    <n v="1.4640757834971283"/>
    <n v="8584.3489568369987"/>
    <n v="8584.3489568369987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3897398914451498"/>
    <n v="2.6338883931244124E-2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2.394822349336593"/>
    <n v="-0.34347790791193039"/>
    <n v="306.01108256688707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7.796716839019652"/>
    <n v="0.3872434272668277"/>
    <n v="1.6998635364279591"/>
    <n v="1.6998635364279591"/>
    <n v="119.980912166"/>
    <n v="16.478987447675181"/>
    <n v="0"/>
    <n v="0"/>
    <n v="228.01945515599999"/>
    <n v="31.317729391344471"/>
    <n v="1663.7074253869996"/>
    <n v="1.8513192107639558"/>
    <n v="-656.67039166299969"/>
    <n v="700.41830024600063"/>
    <n v="700.41830024600063"/>
    <n v="-90.191539188356231"/>
    <n v="96.200171923235573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7.915000084408199"/>
    <n v="122.84667638400001"/>
    <n v="16.872590827778517"/>
    <n v="16.872590827778517"/>
    <n v="0"/>
    <n v="0"/>
    <n v="0"/>
    <n v="41.977762041999966"/>
    <n v="122.84667638400001"/>
    <n v="611.14059862300007"/>
    <n v="0.56901319131809625"/>
    <n v="611.14059862300007"/>
    <n v="8654.295005874999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1.35503724440486"/>
    <n v="7.382380128479453E-2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8.135482655612989"/>
    <n v="0.3940978978466107"/>
    <n v="330.73312569472557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1631673883894615"/>
    <n v="2.144297357408937E-2"/>
    <n v="2.144297357408937E-2"/>
    <n v="1.3651138246097181"/>
    <n v="15.160741663"/>
    <n v="2.0822784812334558"/>
    <n v="0"/>
    <n v="0"/>
    <n v="7.869781892999999"/>
    <n v="1.0808889071560055"/>
    <n v="634.17112217900012"/>
    <n v="0.59045616489218566"/>
    <n v="400.24476932099998"/>
    <n v="400.24476932099998"/>
    <n v="941.83453392500041"/>
    <n v="54.972315267223529"/>
    <n v="129.35790520465187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6.422051723472293"/>
    <n v="121.963683336"/>
    <n v="16.751314608989276"/>
    <n v="33.623905436767792"/>
    <n v="46.9"/>
    <n v="6.4415622230531691"/>
    <n v="6.4415622230531691"/>
    <n v="76.414780846000014"/>
    <n v="168.86368333600001"/>
    <n v="684.33390082099993"/>
    <n v="0.63716110124362468"/>
    <n v="1295.474499444"/>
    <n v="8779.4195208500005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8087413263352961"/>
    <n v="1.8260790966400285E-2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5.341976483628095"/>
    <n v="0.30737127826499638"/>
    <n v="366.23471690206185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2942951380969978"/>
    <n v="2.911083918718526E-2"/>
    <n v="5.0553812761274637E-2"/>
    <n v="1.3792053998405789"/>
    <n v="15.575192763000002"/>
    <n v="2.1392019897422587"/>
    <n v="0"/>
    <n v="0"/>
    <n v="15.690893785999995"/>
    <n v="2.1550931483547395"/>
    <n v="715.59998736999989"/>
    <n v="0.66627194043080984"/>
    <n v="298.86170286700002"/>
    <n v="699.106472188"/>
    <n v="1185.1811702310006"/>
    <n v="41.047681345531096"/>
    <n v="162.78077299859191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8.207454172447108"/>
    <n v="122.53881230099999"/>
    <n v="16.830306698847007"/>
    <n v="50.454212135614796"/>
    <n v="46"/>
    <n v="6.3179501548069465"/>
    <n v="12.759512377860116"/>
    <n v="41.029077564000019"/>
    <n v="168.53881230100001"/>
    <n v="847.81760941599998"/>
    <n v="0.78937548033373561"/>
    <n v="2143.2921088600001"/>
    <n v="8997.205504446999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7.0767936981896886"/>
    <n v="4.6009167602340487E-2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931858284120253"/>
    <n v="0.13511719678119732"/>
    <n v="327.61966756443366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3609506217171976"/>
    <n v="4.9899562774015492E-2"/>
    <n v="0.10045337553529013"/>
    <n v="1.3464074621245246"/>
    <n v="21.664072748999999"/>
    <n v="2.9754898212672498"/>
    <n v="0"/>
    <n v="0"/>
    <n v="31.929849378"/>
    <n v="4.3854608004499473"/>
    <n v="901.41153154300002"/>
    <n v="0.83927504310775114"/>
    <n v="91.526798771999822"/>
    <n v="790.63327095999978"/>
    <n v="939.25724063300015"/>
    <n v="12.570907662403055"/>
    <n v="129.00392236653934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2.994124324333583"/>
    <n v="108.62129169900001"/>
    <n v="14.918780580544079"/>
    <n v="65.372992716158876"/>
    <n v="43.8"/>
    <n v="6.0157873213161794"/>
    <n v="18.775299699176294"/>
    <n v="34.483162516999997"/>
    <n v="152.42129169899999"/>
    <n v="805.66503268400015"/>
    <n v="0.75012858319975506"/>
    <n v="2948.9571415440005"/>
    <n v="9195.75444774500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5.0972025879546452"/>
    <n v="3.3139025690727839E-2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942175665110163"/>
    <n v="0.23009252640424743"/>
    <n v="323.41549837151399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748798461167093"/>
    <n v="9.3202504287448668E-2"/>
    <n v="0.1936558798227388"/>
    <n v="1.3650565124466516"/>
    <n v="53.183486373000008"/>
    <n v="7.3045786079014894"/>
    <n v="0"/>
    <n v="0"/>
    <n v="46.919349786999973"/>
    <n v="6.4442198532656025"/>
    <n v="905.76786884400008"/>
    <n v="0.84333108748720376"/>
    <n v="147.02479896499989"/>
    <n v="937.65806992499961"/>
    <n v="888.61759723200021"/>
    <n v="20.193377203943069"/>
    <n v="122.0487323042629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39.095179013080326"/>
    <n v="113.19774268499999"/>
    <n v="15.547341215662883"/>
    <n v="80.920333931821759"/>
    <n v="12.494814033999999"/>
    <n v="1.7161220056607458"/>
    <n v="20.491421704837041"/>
    <n v="44.262366442000015"/>
    <n v="125.692556719"/>
    <n v="672.71715304200006"/>
    <n v="0.62634512413236787"/>
    <n v="3621.6742945860005"/>
    <n v="9215.1753561210007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735613669988934"/>
    <n v="1.1283943497725754E-2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70.135548030602251"/>
    <n v="0.47544581691903559"/>
    <n v="337.50989860678897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624411384122094"/>
    <n v="0.1194751150241939"/>
    <n v="0.31313099484693269"/>
    <n v="1.3523907401103172"/>
    <n v="78.042201250999994"/>
    <n v="10.718842119026744"/>
    <n v="0"/>
    <n v="0"/>
    <n v="50.278362192000003"/>
    <n v="6.9055692650953509"/>
    <n v="801.03771648500003"/>
    <n v="0.7458202391565617"/>
    <n v="382.32531541900028"/>
    <n v="1319.983385344"/>
    <n v="1004.8401997470004"/>
    <n v="52.511136646480161"/>
    <n v="138.0115281640827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1.941970922201435"/>
    <n v="108.48828704599998"/>
    <n v="14.90051282471774"/>
    <n v="95.820846756539495"/>
    <n v="27.829152894"/>
    <n v="3.8222434964085537"/>
    <n v="24.313665201245595"/>
    <n v="46.013083292000033"/>
    <n v="136.31743993999999"/>
    <n v="736.55129303700005"/>
    <n v="0.68577902166010785"/>
    <n v="4358.225587623001"/>
    <n v="9319.3165863519989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7.3551761137238962"/>
    <n v="4.7819047013850563E-2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922246723095558"/>
    <n v="0.20962056000217288"/>
    <n v="348.88211967598534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456649446269441"/>
    <n v="7.0885169900551853E-2"/>
    <n v="0.38401616474748451"/>
    <n v="1.340908440004815"/>
    <n v="32.502854918999994"/>
    <n v="4.4641612449383423"/>
    <n v="0"/>
    <n v="0"/>
    <n v="43.630362777000023"/>
    <n v="5.9924882013310983"/>
    <n v="812.68451073300002"/>
    <n v="0.75666419156065967"/>
    <n v="149.00679044099985"/>
    <n v="1468.9901757849998"/>
    <n v="1099.9719528270002"/>
    <n v="20.465597276826113"/>
    <n v="151.07756455753579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5.352220105522797"/>
    <n v="63.105137161000002"/>
    <n v="8.6672850238142072"/>
    <n v="104.4881317803537"/>
    <n v="0"/>
    <n v="0"/>
    <n v="24.313665201245595"/>
    <n v="47.106268151999998"/>
    <n v="63.105137161000002"/>
    <n v="808.80953297700012"/>
    <n v="0.75305632544246004"/>
    <n v="5167.0351206000014"/>
    <n v="9393.1419222999994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6.1597898745416062"/>
    <n v="4.0047345848937606E-2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8.135479986141711"/>
    <n v="0.25851875325333484"/>
    <n v="364.15142715750267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9.461967963185575"/>
    <n v="0.1319318308181103"/>
    <n v="0.51594799556559479"/>
    <n v="1.366971455926635"/>
    <n v="38.629924931999994"/>
    <n v="5.3056943522676105"/>
    <n v="0"/>
    <n v="0"/>
    <n v="103.06959854799999"/>
    <n v="14.156273610917966"/>
    <n v="950.50905645700004"/>
    <n v="0.88498815626057037"/>
    <n v="135.95889996099999"/>
    <n v="1604.9490757459998"/>
    <n v="1183.1527607580003"/>
    <n v="18.673512022956132"/>
    <n v="162.50217756502769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48.292371662090893"/>
    <n v="157.86137652399998"/>
    <n v="21.681745831474856"/>
    <n v="126.16987761182855"/>
    <n v="0"/>
    <n v="0"/>
    <n v="24.313665201245595"/>
    <n v="52.075667436000003"/>
    <n v="157.86137652399998"/>
    <n v="683.05188582799997"/>
    <n v="0.63596745866100424"/>
    <n v="5850.0870064280016"/>
    <n v="9400.8779122329997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4721507332786894"/>
    <n v="1.6072476078363616E-2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6.804038609405431"/>
    <n v="0.24949297031133832"/>
    <n v="367.92121028315057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980261916529573"/>
    <n v="0.10155054126700265"/>
    <n v="0.61749853683259748"/>
    <n v="1.3492156916002456"/>
    <n v="40.708756139999998"/>
    <n v="5.5912150468850266"/>
    <n v="0"/>
    <n v="0"/>
    <n v="68.360171482999988"/>
    <n v="9.389046869644547"/>
    <n v="792.120813451"/>
    <n v="0.73751799992800693"/>
    <n v="158.89548085600001"/>
    <n v="1763.8445566019998"/>
    <n v="1229.6702863850001"/>
    <n v="21.823776692875857"/>
    <n v="168.89120817886118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4.890081220833324"/>
    <n v="107.505259619"/>
    <n v="14.765497209835262"/>
    <n v="140.93537482166383"/>
    <n v="0"/>
    <n v="0"/>
    <n v="24.313665201245595"/>
    <n v="44.16922359500002"/>
    <n v="107.505259619"/>
    <n v="783.54315273199995"/>
    <n v="0.72953161821689272"/>
    <n v="6633.6301591600013"/>
    <n v="9463.978573870999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5850128984102474"/>
    <n v="4.2811896888280611E-2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2.113753045887215"/>
    <n v="0.28548729257368627"/>
    <n v="396.40715219426875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3017444188636134"/>
    <n v="4.9498206510710706E-2"/>
    <n v="0.66699674334330816"/>
    <n v="1.2682576637042251"/>
    <n v="20.274481881999996"/>
    <n v="2.7846340422828808"/>
    <n v="0"/>
    <n v="0"/>
    <n v="32.888369207000004"/>
    <n v="4.5171103765807326"/>
    <n v="836.70600382099997"/>
    <n v="0.7790298247276034"/>
    <n v="253.4607519220001"/>
    <n v="2017.3053085239999"/>
    <n v="1524.0237717660002"/>
    <n v="34.812008627023602"/>
    <n v="209.31970053822761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202167312324185"/>
    <n v="130.16522457000002"/>
    <n v="17.877769580924188"/>
    <n v="158.81314440258802"/>
    <n v="0"/>
    <n v="0"/>
    <n v="24.313665201245595"/>
    <n v="44.602008345999963"/>
    <n v="130.16522457000002"/>
    <n v="771.72568192100005"/>
    <n v="0.71852875440024166"/>
    <n v="7405.355841081001"/>
    <n v="9500.9378511460018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3648299760102414"/>
    <n v="1.5374739374573985E-2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962977333323714"/>
    <n v="0.20311771470514184"/>
    <n v="394.81510171137472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798359561135953"/>
    <n v="7.9980564169844545E-2"/>
    <n v="0.74697730751315272"/>
    <n v="1.2262608831978832"/>
    <n v="45.698800129999995"/>
    <n v="6.2765813338222864"/>
    <n v="0"/>
    <n v="0"/>
    <n v="40.203197593000013"/>
    <n v="5.5217782273136669"/>
    <n v="857.62767964400007"/>
    <n v="0.79850931857008611"/>
    <n v="132.25372107199996"/>
    <n v="2149.5590295960001"/>
    <n v="1557.5383531600003"/>
    <n v="18.164617772187757"/>
    <n v="213.92281911880394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82.247703308092838"/>
    <n v="126.623489667"/>
    <n v="17.391323829213444"/>
    <n v="176.20446823180146"/>
    <n v="194.1"/>
    <n v="26.659002718435399"/>
    <n v="50.972667919680994"/>
    <n v="36.824485525000028"/>
    <n v="320.72348966699997"/>
    <n v="822.004882694"/>
    <n v="0.7653420876221384"/>
    <n v="8227.3607237750002"/>
    <n v="9543.067781840001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8834417767852965"/>
    <n v="1.8746449541639464E-2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3.121516013428398"/>
    <n v="0.36010843696497485"/>
    <n v="416.15223048101916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2.151669580958529"/>
    <n v="0.1501652006118778"/>
    <n v="0.89714250812503049"/>
    <n v="1.2211543640480786"/>
    <n v="73.119611266999996"/>
    <n v="10.042740420081879"/>
    <n v="0"/>
    <n v="0"/>
    <n v="88.16320606400005"/>
    <n v="12.10892916087665"/>
    <n v="983.28770002500005"/>
    <n v="0.91550728823401628"/>
    <n v="225.48657412400007"/>
    <n v="2375.0456037200001"/>
    <n v="1718.3752120570002"/>
    <n v="30.969846432469875"/>
    <n v="236.01323776156403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65.320791594725875"/>
    <n v="136.34448594699998"/>
    <n v="18.726471002085262"/>
    <n v="194.9309392338867"/>
    <n v="82.62"/>
    <n v="11.347587865003259"/>
    <n v="62.32025578468425"/>
    <n v="64.998662363000079"/>
    <n v="218.96448594699999"/>
    <n v="1452.4623545049999"/>
    <n v="1.3523405930950405"/>
    <n v="9679.8230782800001"/>
    <n v="9679.8230782800001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8556689101070969"/>
    <n v="5.1072958027032891E-2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1.110518585040062"/>
    <n v="-0.27868640998001665"/>
    <n v="417.43653424531573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8.92270926118784"/>
    <n v="0.26385534612651773"/>
    <n v="1.160997854251548"/>
    <n v="1.160997854251548"/>
    <n v="131.17334401100001"/>
    <n v="18.016231502192227"/>
    <n v="0"/>
    <n v="0"/>
    <n v="152.21677179300005"/>
    <n v="20.906477758995617"/>
    <n v="1735.852470309"/>
    <n v="1.6161959392215584"/>
    <n v="-582.70932671499963"/>
    <n v="1792.3362770050005"/>
    <n v="1792.3362770050005"/>
    <n v="-80.033227846227902"/>
    <n v="246.17154910369234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447808555662078"/>
    <n v="130.57840407200001"/>
    <n v="17.934518439589922"/>
    <n v="17.934518439589922"/>
    <n v="164.46"/>
    <n v="22.588045270859791"/>
    <n v="22.588045270859791"/>
    <n v="34.328352404999947"/>
    <n v="295.03840407200005"/>
    <n v="644.78271129300003"/>
    <n v="0.58072348889105452"/>
    <n v="644.78271129300003"/>
    <n v="9713.465190950000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7299425886646684"/>
    <n v="4.8613727044974485E-2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40.646827614524"/>
    <n v="0.26654117047996029"/>
    <n v="399.94787920422675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3422028219948441"/>
    <n v="2.1916461983311516E-3"/>
    <n v="2.1916461983311516E-3"/>
    <n v="1.10451765522113"/>
    <n v="0.43937369899999995"/>
    <n v="6.0346546295981532E-2"/>
    <n v="0"/>
    <n v="0"/>
    <n v="1.9940315359999996"/>
    <n v="0.27387373590350284"/>
    <n v="647.21611652800004"/>
    <n v="0.58291513508938564"/>
    <n v="293.50974475099997"/>
    <n v="293.50974475099997"/>
    <n v="1685.6012524350003"/>
    <n v="40.312607332324511"/>
    <n v="231.51184116879335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2.219703855531428"/>
    <n v="132.07897184699999"/>
    <n v="18.140616535380346"/>
    <n v="36.075134974970268"/>
    <n v="0"/>
    <n v="0"/>
    <n v="22.588045270859791"/>
    <n v="77.194550042999992"/>
    <n v="132.07897184699999"/>
    <n v="746.20260054200003"/>
    <n v="0.67206730270007564"/>
    <n v="1390.9853118350002"/>
    <n v="9775.333890671001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5816308089912519"/>
    <n v="1.6235915602172371E-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6.129233714642229"/>
    <n v="0.17134219191946498"/>
    <n v="380.73513643524086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4062275673453994"/>
    <n v="3.5451283857793038E-2"/>
    <n v="3.7642930056124194E-2"/>
    <n v="1.1118091411397162"/>
    <n v="31.988522150000001"/>
    <n v="4.3935193145573468"/>
    <n v="0"/>
    <n v="0"/>
    <n v="7.3733692869999956"/>
    <n v="1.0127082527880524"/>
    <n v="785.56449197899997"/>
    <n v="0.70751858655786859"/>
    <n v="150.88094388500002"/>
    <n v="444.39068863599999"/>
    <n v="1537.6204934530003"/>
    <n v="20.723006147296829"/>
    <n v="211.18716597055908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9.594743218121373"/>
    <n v="144.27900401799999"/>
    <n v="19.816251212411199"/>
    <n v="55.891386187381471"/>
    <n v="0"/>
    <n v="0"/>
    <n v="22.588045270859791"/>
    <n v="51.983181759999979"/>
    <n v="144.27900401799999"/>
    <n v="911.29042259000005"/>
    <n v="0.82075363425646719"/>
    <n v="2302.2757344250003"/>
    <n v="9838.8067038450008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7815574691304743"/>
    <n v="3.0071287980202584E-2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0.187238858964475"/>
    <n v="6.680271816482633E-2"/>
    <n v="370.99051701008511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828367775981967"/>
    <n v="0.14313930602048575"/>
    <n v="0.18078223607660995"/>
    <n v="1.2066790861865886"/>
    <n v="139.56255626600003"/>
    <n v="19.16846247752235"/>
    <n v="0"/>
    <n v="0"/>
    <n v="19.366351542999979"/>
    <n v="2.659905298459619"/>
    <n v="1070.219330399"/>
    <n v="0.96389294027695283"/>
    <n v="-84.757226166999942"/>
    <n v="359.63346246900005"/>
    <n v="1361.3364685140004"/>
    <n v="-11.641128917017493"/>
    <n v="186.9751293911385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6.012431837413629"/>
    <n v="142.92288358100001"/>
    <n v="19.629992487957264"/>
    <n v="75.521378675338738"/>
    <n v="75.099999999999994"/>
    <n v="10.314740361434819"/>
    <n v="32.902785632294609"/>
    <n v="59.618070991999986"/>
    <n v="218.022883581"/>
    <n v="848.02505008599996"/>
    <n v="0.7637736824013065"/>
    <n v="3150.3007845110005"/>
    <n v="9881.1667212470002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6787504211456952"/>
    <n v="3.571374816352943E-2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6.423572301969202"/>
    <n v="0.43557191908627318"/>
    <n v="403.47191364694419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950105971664682"/>
    <n v="0.1045926623175828"/>
    <n v="0.28537489839419272"/>
    <n v="1.2211141384371287"/>
    <n v="50.979568219000001"/>
    <n v="7.0018776287222249"/>
    <n v="0"/>
    <n v="0"/>
    <n v="65.150641219000022"/>
    <n v="8.9482283429424569"/>
    <n v="964.15525952400003"/>
    <n v="0.86836634471888952"/>
    <n v="367.48935878000026"/>
    <n v="727.12282124900025"/>
    <n v="1581.8010283290009"/>
    <n v="50.473466330304525"/>
    <n v="217.25521851749997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948821955663512"/>
    <n v="154.86689152700001"/>
    <n v="21.270463071684354"/>
    <n v="96.791841747023085"/>
    <n v="0"/>
    <n v="0"/>
    <n v="32.902785632294609"/>
    <n v="53.063930058999972"/>
    <n v="154.86689152700001"/>
    <n v="909.05867466200004"/>
    <n v="0.81874361069290946"/>
    <n v="4059.3594591730007"/>
    <n v="10117.508242866999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9943184768143638"/>
    <n v="1.254229937163749E-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9.166376794031692"/>
    <n v="0.25683312885185949"/>
    <n v="372.50274241037357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52917102079876"/>
    <n v="0.11494736577566525"/>
    <n v="0.40032226416985794"/>
    <n v="1.2204896006956381"/>
    <n v="96.559888146999995"/>
    <n v="13.262186092749566"/>
    <n v="0"/>
    <n v="0"/>
    <n v="31.067245211000014"/>
    <n v="4.2669849280491938"/>
    <n v="1036.68580802"/>
    <n v="0.9336909764685748"/>
    <n v="157.53708737499974"/>
    <n v="884.65990862399997"/>
    <n v="1357.0128002850004"/>
    <n v="21.637205773232935"/>
    <n v="186.38128764425272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959222719006782"/>
    <n v="151.24852598999999"/>
    <n v="20.773492352018327"/>
    <n v="117.56533409904141"/>
    <n v="0"/>
    <n v="0"/>
    <n v="32.902785632294609"/>
    <n v="41.863528429000041"/>
    <n v="151.24852598999999"/>
    <n v="913.70105938599988"/>
    <n v="0.82292477406233289"/>
    <n v="4973.0605185590002"/>
    <n v="10294.658009216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628627281357975"/>
    <n v="4.7976553529338301E-2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967230778443604"/>
    <n v="7.8474997589981499E-2"/>
    <n v="353.54772646572155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721119721241049"/>
    <n v="0.11620606748230754"/>
    <n v="0.5165283316521655"/>
    <n v="1.2681262927487207"/>
    <n v="95.846592891000014"/>
    <n v="13.164217312900258"/>
    <n v="0"/>
    <n v="0"/>
    <n v="33.178088722999988"/>
    <n v="4.5569024083407905"/>
    <n v="1042.725741"/>
    <n v="0.93913084154464044"/>
    <n v="-41.893159154999722"/>
    <n v="842.76674946900027"/>
    <n v="1166.1128506890009"/>
    <n v="-5.7538889427974471"/>
    <n v="160.16180142462918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5.066289229785049"/>
    <n v="143.06059869199999"/>
    <n v="19.648907209845557"/>
    <n v="137.21424130888695"/>
    <n v="89.82"/>
    <n v="12.336484410973043"/>
    <n v="45.239270043267652"/>
    <n v="40.070540993000009"/>
    <n v="232.88059869199998"/>
    <n v="920.4208200459999"/>
    <n v="0.82897692587509253"/>
    <n v="5893.481338605"/>
    <n v="10406.269296285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5.1404106783575996"/>
    <n v="3.232812129590696E-2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3.803267447551576"/>
    <n v="0.35281439469565068"/>
    <n v="369.21551392713138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6.10308140163724"/>
    <n v="0.10559579718818686"/>
    <n v="0.62212412884035229"/>
    <n v="1.2461004273081271"/>
    <n v="63.455301827999996"/>
    <n v="8.7153790001637841"/>
    <n v="0"/>
    <n v="0"/>
    <n v="53.788697621999994"/>
    <n v="7.3877024014734545"/>
    <n v="1037.6648194959998"/>
    <n v="0.93457272306327943"/>
    <n v="274.4891168210001"/>
    <n v="1117.2558662900003"/>
    <n v="1304.643067549001"/>
    <n v="37.700186045914343"/>
    <n v="179.18847544758734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724613571629384"/>
    <n v="142.39229160599999"/>
    <n v="19.557117408596596"/>
    <n v="156.77135871748357"/>
    <n v="0"/>
    <n v="0"/>
    <n v="45.239270043267652"/>
    <n v="59.470405937000038"/>
    <n v="142.39229160599999"/>
    <n v="912.11059336700009"/>
    <n v="0.82149232099040725"/>
    <n v="6805.5919319719997"/>
    <n v="10635.328003824001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473748048691951"/>
    <n v="1.5557439274322359E-2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3.415166184270547"/>
    <n v="0.15354472090481602"/>
    <n v="355.82664150199662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708180145360927"/>
    <n v="0.1620236471793185"/>
    <n v="0.78414777601967067"/>
    <n v="1.3098911549790748"/>
    <n v="73.596733084999997"/>
    <n v="10.108271547557854"/>
    <n v="0"/>
    <n v="0"/>
    <n v="106.29963501500002"/>
    <n v="14.599908597803072"/>
    <n v="1092.0069614670001"/>
    <n v="0.98351596816972575"/>
    <n v="-9.4142310010001893"/>
    <n v="1107.8416352890001"/>
    <n v="1136.3333556920006"/>
    <n v="-1.2930139610903804"/>
    <n v="156.07168479362116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11916431087328"/>
    <n v="150.434712171"/>
    <n v="20.661717674980604"/>
    <n v="177.43307639246416"/>
    <n v="0"/>
    <n v="0"/>
    <n v="45.239270043267652"/>
    <n v="43.470136540000027"/>
    <n v="150.434712171"/>
    <n v="940.13784316400006"/>
    <n v="0.84673506091048989"/>
    <n v="7745.7297751360002"/>
    <n v="10791.922694256002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4314772322098186"/>
    <n v="3.4158643300254407E-2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918307346436876"/>
    <n v="0.22241896530168342"/>
    <n v="347.63119580254624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7.966291373010748"/>
    <n v="0.24896358056070172"/>
    <n v="1.0331113565803725"/>
    <n v="1.5109736186564013"/>
    <n v="117.20193401700003"/>
    <n v="16.097303851443019"/>
    <n v="0"/>
    <n v="0"/>
    <n v="159.22465377899994"/>
    <n v="21.868987521567718"/>
    <n v="1216.56443096"/>
    <n v="1.0956986414711913"/>
    <n v="-29.472734140000114"/>
    <n v="1078.3689011490001"/>
    <n v="853.39986963000069"/>
    <n v="-4.0479840265738627"/>
    <n v="117.21169214002369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7.422111795966998"/>
    <n v="145.97044163499999"/>
    <n v="20.048564659241013"/>
    <n v="197.48164105170517"/>
    <n v="29.25"/>
    <n v="4.017392218002243"/>
    <n v="49.256662261269895"/>
    <n v="59.840239628000006"/>
    <n v="175.22044163499999"/>
    <n v="1015.8569623990001"/>
    <n v="0.9149314785993713"/>
    <n v="8761.5867375350008"/>
    <n v="11036.053974734001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426864547231534"/>
    <n v="3.4129634053949323E-2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434618539956041"/>
    <n v="8.1539888218174567E-2"/>
    <n v="330.10283700917859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30.583073492113034"/>
    <n v="0.20054820225501907"/>
    <n v="1.2336595588353916"/>
    <n v="1.6341541946604377"/>
    <n v="56.814902325999995"/>
    <n v="7.803341759693331"/>
    <n v="0"/>
    <n v="0"/>
    <n v="165.85563893599999"/>
    <n v="22.779731732419702"/>
    <n v="1238.5275036610001"/>
    <n v="1.1154796808543905"/>
    <n v="-132.1360421250001"/>
    <n v="946.23285902399994"/>
    <n v="589.0101064330006"/>
    <n v="-18.148454952156989"/>
    <n v="80.898619415678951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5.341192068434225"/>
    <n v="139.650022506"/>
    <n v="19.180475680664703"/>
    <n v="216.66211673236987"/>
    <n v="91.555000000000007"/>
    <n v="12.57478100920326"/>
    <n v="61.831443270473159"/>
    <n v="43.108748367000004"/>
    <n v="231.20502250600001"/>
    <n v="960.81370928300009"/>
    <n v="0.86535677780546072"/>
    <n v="9722.400446818001"/>
    <n v="11174.862801323001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5109019195389317"/>
    <n v="1.5791100535748542E-2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5.69929605907555"/>
    <n v="0.36524758358241421"/>
    <n v="332.68061705482575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30.351474559983952"/>
    <n v="0.19902949454584634"/>
    <n v="1.4326890533812378"/>
    <n v="1.687924334793979"/>
    <n v="139.718408866"/>
    <n v="19.18986832444185"/>
    <n v="0"/>
    <n v="0"/>
    <n v="81.265897047999971"/>
    <n v="11.161606235542104"/>
    <n v="1181.798015197"/>
    <n v="1.0643862723513071"/>
    <n v="184.55349605299986"/>
    <n v="1130.7863550769998"/>
    <n v="548.07702836200042"/>
    <n v="25.347821499091602"/>
    <n v="75.276594482300666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0.626743820485508"/>
    <n v="133.306309164"/>
    <n v="18.309187317813837"/>
    <n v="234.9713040501837"/>
    <n v="106.61"/>
    <n v="14.642536217477577"/>
    <n v="76.473979487950743"/>
    <n v="60.596746148999998"/>
    <n v="239.91630916399998"/>
    <n v="1986.6967264730001"/>
    <n v="1.7893182217188317"/>
    <n v="11709.097173291"/>
    <n v="11709.097173291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840297164627117"/>
    <n v="6.8174794495935498E-2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5.908680130630486"/>
    <n v="-0.49777041995714172"/>
    <n v="297.88245550923529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6.515888909010172"/>
    <n v="0.43617728432482983"/>
    <n v="1.8688663377060679"/>
    <n v="1.8688663377060679"/>
    <n v="112.929128401"/>
    <n v="15.510447918767641"/>
    <n v="0"/>
    <n v="0"/>
    <n v="371.36258249299993"/>
    <n v="51.005440990242526"/>
    <n v="2470.9884373670002"/>
    <n v="2.2254955060436616"/>
    <n v="-1036.970855308"/>
    <n v="93.815499768999871"/>
    <n v="93.815499768999871"/>
    <n v="-142.42456903964066"/>
    <n v="12.885253288887924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4.67173604816022"/>
    <n v="134.62718101999999"/>
    <n v="18.49060476448982"/>
    <n v="18.49060476448982"/>
    <n v="0"/>
    <n v="0"/>
    <n v="0"/>
    <n v="124.16857883099996"/>
    <n v="134.62718101999999"/>
    <n v="690.51319839999996"/>
    <n v="0.53489640930267346"/>
    <n v="690.51319839999996"/>
    <n v="11754.82766039799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62326959092194112"/>
    <n v="3.3713223383634704E-3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5.59794953743333"/>
    <n v="0.25717257214751138"/>
    <n v="302.83357743214464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6265675432479134"/>
    <n v="2.0453851820641439E-2"/>
    <n v="2.0453851820641439E-2"/>
    <n v="1.6259539237068756"/>
    <n v="17.553025422999998"/>
    <n v="2.4108508627950678"/>
    <n v="0"/>
    <n v="0"/>
    <n v="8.8514416750000002"/>
    <n v="1.2157166804528459"/>
    <n v="716.91766549799991"/>
    <n v="0.55535026112331498"/>
    <n v="305.58702180699999"/>
    <n v="305.58702180699999"/>
    <n v="105.89277682500011"/>
    <n v="41.971381994185421"/>
    <n v="14.544027950748827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3.586007205442208"/>
    <n v="127.39420744300001"/>
    <n v="17.497179405130655"/>
    <n v="35.987784169620475"/>
    <n v="0"/>
    <n v="0"/>
    <n v="0"/>
    <n v="126.26211398599996"/>
    <n v="127.39420744300001"/>
    <n v="823.26688017400011"/>
    <n v="0.63773219559489747"/>
    <n v="1513.7800785740001"/>
    <n v="11831.89194003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7132790780788034"/>
    <n v="1.4676375198428271E-2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3.588658471323882"/>
    <n v="0.2458401645084316"/>
    <n v="320.29300218882628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985440743018405"/>
    <n v="0.12399795172888378"/>
    <n v="0.14445180354952522"/>
    <n v="1.7194607357416898"/>
    <n v="91.158531441999997"/>
    <n v="12.520327344259952"/>
    <n v="0"/>
    <n v="0"/>
    <n v="68.913999900999983"/>
    <n v="9.4651133987584508"/>
    <n v="983.33941151700014"/>
    <n v="0.7617301473237813"/>
    <n v="157.28962577299995"/>
    <n v="462.87664757999994"/>
    <n v="112.30145871299999"/>
    <n v="21.603217728305474"/>
    <n v="15.424239531757458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6.734447821967983"/>
    <n v="113.415044904"/>
    <n v="15.577186967579642"/>
    <n v="51.564971137200118"/>
    <n v="0"/>
    <n v="0"/>
    <n v="0"/>
    <n v="60.472232581"/>
    <n v="113.415044904"/>
    <n v="947.86995608400002"/>
    <n v="0.73425422884026148"/>
    <n v="2461.6500346580001"/>
    <n v="11868.471473524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8606962189819996"/>
    <n v="4.2519226261212358E-2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680157139094828"/>
    <n v="0.11099614528879793"/>
    <n v="329.78592046895659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908553591565809"/>
    <n v="7.2804280971486862E-2"/>
    <n v="0.21725608452101206"/>
    <n v="1.6691529569894683"/>
    <n v="59.602106168999995"/>
    <n v="8.1861551282011646"/>
    <n v="0"/>
    <n v="0"/>
    <n v="34.383039433999997"/>
    <n v="4.7223984633646445"/>
    <n v="1041.8551016870001"/>
    <n v="0.80705850981174843"/>
    <n v="49.302978902000049"/>
    <n v="512.179626482"/>
    <n v="246.36166378200005"/>
    <n v="6.7716035475290175"/>
    <n v="33.836971996303987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145195413486483"/>
    <n v="110.32043213499999"/>
    <n v="15.152151984471576"/>
    <n v="66.71712312167169"/>
    <n v="0"/>
    <n v="0"/>
    <n v="0"/>
    <n v="46.576653132000033"/>
    <n v="110.32043213499999"/>
    <n v="985.22358603799989"/>
    <n v="0.76318969681265081"/>
    <n v="3446.8736206960002"/>
    <n v="12005.670009476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2.1072273546245395"/>
    <n v="1.1398185883171062E-2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4.515397298458254"/>
    <n v="0.25106697427292463"/>
    <n v="307.87774546544568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736874678308176"/>
    <n v="0.10003602638171034"/>
    <n v="0.31729211090272241"/>
    <n v="1.6792303378537761"/>
    <n v="89.062279715000003"/>
    <n v="12.232413998105301"/>
    <n v="0"/>
    <n v="0"/>
    <n v="40.077111259999995"/>
    <n v="5.5044606802028744"/>
    <n v="1114.3629770129999"/>
    <n v="0.86322572319436108"/>
    <n v="194.97020558000006"/>
    <n v="707.14983206200009"/>
    <n v="73.842510581999662"/>
    <n v="26.778522620150078"/>
    <n v="10.142028286149532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092008072661542"/>
    <n v="119.067152028"/>
    <n v="16.353485469298366"/>
    <n v="83.070608590970053"/>
    <n v="0"/>
    <n v="0"/>
    <n v="0"/>
    <n v="136.98439019300002"/>
    <n v="119.067152028"/>
    <n v="905.04170743199995"/>
    <n v="0.70107792392131274"/>
    <n v="4351.9153281280005"/>
    <n v="12001.653042246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5802851351042966"/>
    <n v="2.4775182067217495E-2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6.749557710663311"/>
    <n v="0.48926776566554475"/>
    <n v="355.46092638207733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9.18226051614219"/>
    <n v="0.10818800684206423"/>
    <n v="0.42548011774478661"/>
    <n v="1.6885537675654234"/>
    <n v="81.210647107"/>
    <n v="11.154017836122673"/>
    <n v="0"/>
    <n v="0"/>
    <n v="58.452370505000005"/>
    <n v="8.0282426800195168"/>
    <n v="1044.704725044"/>
    <n v="0.80926593076337716"/>
    <n v="491.94684902400024"/>
    <n v="1199.0966810860004"/>
    <n v="408.25227223100023"/>
    <n v="67.567297194521132"/>
    <n v="56.072119707437729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912338783796912"/>
    <n v="117.02006054799999"/>
    <n v="16.072324122929452"/>
    <n v="99.142932713899512"/>
    <n v="0"/>
    <n v="0"/>
    <n v="0"/>
    <n v="81.377435978000008"/>
    <n v="117.02006054799999"/>
    <n v="1134.1617800519998"/>
    <n v="0.87856258956938615"/>
    <n v="5486.0771081800003"/>
    <n v="12222.11376291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1855940980511477"/>
    <n v="1.1822078780477537E-2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9.468067199366033"/>
    <n v="0.16619998738441641"/>
    <n v="372.96176280299971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20.169671321828481"/>
    <n v="0.11375700674755612"/>
    <n v="0.53923712449234273"/>
    <n v="1.7023636059363796"/>
    <n v="57.490605440999992"/>
    <n v="7.8961473814328471"/>
    <n v="0"/>
    <n v="0"/>
    <n v="89.361594730000007"/>
    <n v="12.273523940395634"/>
    <n v="1281.0139802229999"/>
    <n v="0.99231959631694222"/>
    <n v="67.700155887000221"/>
    <n v="1266.7968369730006"/>
    <n v="517.84558727300009"/>
    <n v="9.298395877537553"/>
    <n v="71.124404527772725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396080089110015"/>
    <n v="124.90430323899999"/>
    <n v="17.155199173584649"/>
    <n v="116.29813188748416"/>
    <n v="0"/>
    <n v="0"/>
    <n v="0"/>
    <n v="56.84852628900002"/>
    <n v="124.90430323899999"/>
    <n v="947.84010428400029"/>
    <n v="0.73423110456013463"/>
    <n v="6433.9172124640008"/>
    <n v="12249.53304715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891239553085279"/>
    <n v="1.563897971736147E-2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2.476267345434223"/>
    <n v="0.29596630521393896"/>
    <n v="371.63476270088239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6.14998269952962"/>
    <n v="9.108595086202706E-2"/>
    <n v="0.63032307535436982"/>
    <n v="1.7026281293971581"/>
    <n v="53.39386829099999"/>
    <n v="7.3334738790188068"/>
    <n v="0"/>
    <n v="0"/>
    <n v="64.191612121999995"/>
    <n v="8.816508820510812"/>
    <n v="1065.4255846970002"/>
    <n v="0.82531705542216149"/>
    <n v="264.48595711699971"/>
    <n v="1531.2827940900004"/>
    <n v="507.84242756899971"/>
    <n v="36.326284645904607"/>
    <n v="69.750503127762968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787599646419615"/>
    <n v="128.97815725100003"/>
    <n v="17.714729751536311"/>
    <n v="134.01286163902046"/>
    <n v="0"/>
    <n v="0"/>
    <n v="0"/>
    <n v="45.160721294999973"/>
    <n v="128.97815725100003"/>
    <n v="1000.2794962620001"/>
    <n v="0.77485254748119947"/>
    <n v="7434.1967087260009"/>
    <n v="12337.70195004500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6116099275595515"/>
    <n v="2.4944620740445223E-2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8.156445972152262"/>
    <n v="0.15880243972914462"/>
    <n v="376.37604248876409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777645461222377"/>
    <n v="0.12846598871551751"/>
    <n v="0.75878906406988722"/>
    <n v="1.6917399079885982"/>
    <n v="88.379591563000005"/>
    <n v="12.138649004287622"/>
    <n v="0"/>
    <n v="0"/>
    <n v="77.460857560999997"/>
    <n v="10.638996456934755"/>
    <n v="1166.1199453860002"/>
    <n v="0.90331853619671709"/>
    <n v="39.162199359000027"/>
    <n v="1570.4449934490003"/>
    <n v="556.41885792899996"/>
    <n v="5.3788005109298851"/>
    <n v="76.422317599783241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1.056904631489893"/>
    <n v="133.56201015399998"/>
    <n v="18.344307015843288"/>
    <n v="152.35716865486376"/>
    <n v="0"/>
    <n v="0"/>
    <n v="0"/>
    <n v="60.786177763000012"/>
    <n v="133.56201015399998"/>
    <n v="999.63427546599985"/>
    <n v="0.77435273619911582"/>
    <n v="8433.830984192"/>
    <n v="12397.198382347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8748408706834176"/>
    <n v="2.6368461036246078E-2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4.493321177597181"/>
    <n v="0.30734249487684245"/>
    <n v="396.95105631992436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6.434726474717724"/>
    <n v="0.14909193659986983"/>
    <n v="0.90788100066975708"/>
    <n v="1.6267018473770052"/>
    <n v="125.43722925900001"/>
    <n v="17.228394826422903"/>
    <n v="0"/>
    <n v="0"/>
    <n v="67.029850733999993"/>
    <n v="9.206331648294821"/>
    <n v="1192.1013554589999"/>
    <n v="0.92344467279898579"/>
    <n v="204.29020880299967"/>
    <n v="1774.7352022519999"/>
    <n v="790.18180087199971"/>
    <n v="28.058594702879461"/>
    <n v="108.52889632923656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41.515430300661492"/>
    <n v="134.12176689399999"/>
    <n v="18.421187780672359"/>
    <n v="170.77835643553612"/>
    <n v="0"/>
    <n v="0"/>
    <n v="0"/>
    <n v="62.396911802000005"/>
    <n v="134.12176689399999"/>
    <n v="997.7368778719997"/>
    <n v="0.77288294364134591"/>
    <n v="9431.5678620639992"/>
    <n v="12379.078297819999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5071624945020616"/>
    <n v="3.5197838297590343E-2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5.855938954729538"/>
    <n v="0.31502766322660275"/>
    <n v="440.37237673469787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844434092071079"/>
    <n v="0.15704269178970745"/>
    <n v="1.0649236924594645"/>
    <n v="1.6112559129470998"/>
    <n v="94.866845462999976"/>
    <n v="13.029652195195812"/>
    <n v="0"/>
    <n v="0"/>
    <n v="107.86409366300006"/>
    <n v="14.814781896875266"/>
    <n v="1200.4678169979998"/>
    <n v="0.92992563543105344"/>
    <n v="203.94735509300043"/>
    <n v="1978.6825573450003"/>
    <n v="1126.2651980900002"/>
    <n v="28.011504862658466"/>
    <n v="154.68885614405204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8.710386764179148"/>
    <n v="65.217052334000002"/>
    <n v="8.9573496932532173"/>
    <n v="179.73570612878933"/>
    <n v="0"/>
    <n v="0"/>
    <n v="0"/>
    <n v="260.03248312300002"/>
    <n v="65.217052334000002"/>
    <n v="1183.2364822680001"/>
    <n v="0.91657762253872044"/>
    <n v="10614.804344331998"/>
    <n v="12601.501070804999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7917392768409091"/>
    <n v="2.5918956899103045E-2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4.161111917611152"/>
    <n v="0.36186886364595078"/>
    <n v="448.83419259323352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8.956727694494141"/>
    <n v="0.21971606103512492"/>
    <n v="1.2846397534945895"/>
    <n v="1.6597895664344271"/>
    <n v="119.05245963100002"/>
    <n v="16.351467516430965"/>
    <n v="0"/>
    <n v="0"/>
    <n v="164.58533902799991"/>
    <n v="22.605260178063169"/>
    <n v="1466.8742809270002"/>
    <n v="1.1362936835738455"/>
    <n v="183.50915183799987"/>
    <n v="2162.1917091830001"/>
    <n v="1125.2208538750001"/>
    <n v="25.204384223117017"/>
    <n v="154.54541886807743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7.421226935214264"/>
    <n v="36.259682461000004"/>
    <n v="4.9801492699505587"/>
    <n v="184.7158553987399"/>
    <n v="0"/>
    <n v="0"/>
    <n v="0"/>
    <n v="282.88744759200006"/>
    <n v="36.259682461000004"/>
    <n v="2109.7191020509999"/>
    <n v="1.6342644498891021"/>
    <n v="12724.523446382998"/>
    <n v="12724.523446382998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8529887754762679"/>
    <n v="3.1659352698028692E-2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1.609349562224438"/>
    <n v="-0.23467685632481022"/>
    <n v="483.13352316163957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3.526682359905479"/>
    <n v="0.47109073902129223"/>
    <n v="1.7557304925158816"/>
    <n v="1.7557304925158816"/>
    <n v="164.388984147"/>
    <n v="22.578291474784681"/>
    <n v="0"/>
    <n v="0"/>
    <n v="443.75563466300014"/>
    <n v="60.948390885120794"/>
    <n v="2717.8637208609998"/>
    <n v="2.1053551889103943"/>
    <n v="-911.09573950000026"/>
    <n v="1251.0959696829998"/>
    <n v="1251.0959696829998"/>
    <n v="-125.13603192212992"/>
    <n v="171.833955985588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65.231985995218452"/>
    <n v="129.24483819599999"/>
    <n v="17.751357510617758"/>
    <n v="17.751357510617758"/>
    <n v="0"/>
    <n v="0"/>
    <n v="0"/>
    <n v="143.903624525"/>
    <n v="129.24483819599999"/>
    <n v="739.44159979100004"/>
    <n v="0.52262361729025353"/>
    <n v="739.44159979100004"/>
    <n v="12773.451847773998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2.0478100888310351"/>
    <n v="1.0106516085738161E-2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9.513727238983677"/>
    <n v="0.35771517469543174"/>
    <n v="507.0493008631899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3564997424405201"/>
    <n v="2.7564357677667239E-2"/>
    <n v="2.7564357677667239E-2"/>
    <n v="1.610838700518457"/>
    <n v="34.63144235"/>
    <n v="4.7565157947037031"/>
    <n v="0"/>
    <n v="0"/>
    <n v="4.368388625999998"/>
    <n v="0.59998394773681718"/>
    <n v="778.44143076700004"/>
    <n v="0.55018797496792082"/>
    <n v="467.11866863900002"/>
    <n v="467.11866863900002"/>
    <n v="1412.6276165149998"/>
    <n v="64.157227496543157"/>
    <n v="194.01980148794593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22.66472438963309"/>
    <n v="130.170974433"/>
    <n v="17.87855930587703"/>
    <n v="35.629916816494784"/>
    <n v="0"/>
    <n v="0"/>
    <n v="0"/>
    <n v="383.46785452400002"/>
    <n v="130.170974433"/>
    <n v="990.95262965200004"/>
    <n v="0.70038695147581376"/>
    <n v="1730.3942294430001"/>
    <n v="12941.137597251998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4341114971488818"/>
    <n v="2.1883581595924666E-2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4.067986023458133"/>
    <n v="0.32969158356269551"/>
    <n v="527.52862841532419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2.158446592959535"/>
    <n v="6.2566934902988591E-2"/>
    <n v="9.0131292580655845E-2"/>
    <n v="1.5602693371891967"/>
    <n v="71.429146595999995"/>
    <n v="9.8105606042157874"/>
    <n v="0"/>
    <n v="0"/>
    <n v="17.094588091999995"/>
    <n v="2.3478859887437467"/>
    <n v="1079.4763643400001"/>
    <n v="0.76295388637880246"/>
    <n v="377.94518084100002"/>
    <n v="845.06384948000004"/>
    <n v="1633.2831715829998"/>
    <n v="51.909539430498604"/>
    <n v="224.32612319013904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2.734409419313884"/>
    <n v="122.033946836"/>
    <n v="16.760965071830629"/>
    <n v="52.39088188832541"/>
    <n v="0"/>
    <n v="0"/>
    <n v="0"/>
    <n v="56.909527904000001"/>
    <n v="122.033946836"/>
    <n v="1250.5870683670003"/>
    <n v="0.88389176047318496"/>
    <n v="2980.9812978100003"/>
    <n v="13243.85470953499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7.2893776435586233"/>
    <n v="3.597511937823248E-2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8.134886069846939"/>
    <n v="9.3321480464638881E-2"/>
    <n v="525.98335734607633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85986366248137"/>
    <n v="0.10734411850042105"/>
    <n v="0.19747541108107691"/>
    <n v="1.6011864967783604"/>
    <n v="96.747322936999993"/>
    <n v="13.287929650586451"/>
    <n v="0"/>
    <n v="0"/>
    <n v="55.130058961000017"/>
    <n v="7.5719340118949159"/>
    <n v="1402.4644502650003"/>
    <n v="0.9912358789736061"/>
    <n v="-19.840132668000422"/>
    <n v="825.22371681199957"/>
    <n v="1564.1400600129991"/>
    <n v="-2.7249775926344264"/>
    <n v="214.8295420499756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0.63294391509023"/>
    <n v="95.469808026999999"/>
    <n v="13.112467139208132"/>
    <n v="65.503349027533545"/>
    <n v="0"/>
    <n v="0"/>
    <n v="0"/>
    <n v="74.674117485999972"/>
    <n v="95.469808026999999"/>
    <n v="1192.4454228780003"/>
    <n v="0.84279832308846481"/>
    <n v="4173.4267206880004"/>
    <n v="13451.076546374999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2.0948455419348493"/>
    <n v="1.0338649214677394E-2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6.901637383997745"/>
    <n v="0.24135416236046214"/>
    <n v="528.36959743161572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493360695139332"/>
    <n v="7.9728284582228526E-2"/>
    <n v="0.27720369566330544"/>
    <n v="1.5896414533992043"/>
    <n v="79.841647855999994"/>
    <n v="10.965990248518628"/>
    <n v="0"/>
    <n v="0"/>
    <n v="32.963071161000002"/>
    <n v="4.5273704466207034"/>
    <n v="1305.2501418950003"/>
    <n v="0.92252660767069339"/>
    <n v="228.67871576799965"/>
    <n v="1053.9024325799992"/>
    <n v="1597.8485702009991"/>
    <n v="31.408276688858415"/>
    <n v="219.45929611868397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59.697150500467991"/>
    <n v="95.243968615"/>
    <n v="13.081448831642765"/>
    <n v="78.584797859176305"/>
    <n v="0"/>
    <n v="0"/>
    <n v="0"/>
    <n v="154.72825956799997"/>
    <n v="95.243968615"/>
    <n v="1165.6688305330003"/>
    <n v="0.82387312391924616"/>
    <n v="5339.0955512210003"/>
    <n v="13711.703669476001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4215182562257214"/>
    <n v="2.18214304264116E-2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8.004519832011113"/>
    <n v="0.40140849220774838"/>
    <n v="519.62455955296355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30.357319235788982"/>
    <n v="0.15621768800256919"/>
    <n v="0.43342138366587457"/>
    <n v="1.6471479091872396"/>
    <n v="106.05382996699998"/>
    <n v="14.566148075171242"/>
    <n v="0"/>
    <n v="0"/>
    <n v="114.97303011099999"/>
    <n v="15.791171160617742"/>
    <n v="1386.6956906110004"/>
    <n v="0.98009081192181535"/>
    <n v="346.91176310699944"/>
    <n v="1400.8141956869986"/>
    <n v="1452.8134842839984"/>
    <n v="47.647200596222127"/>
    <n v="199.53919952038493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1.642960089037011"/>
    <n v="78.971872789999992"/>
    <n v="10.846529476499455"/>
    <n v="89.431327335675761"/>
    <n v="0"/>
    <n v="0"/>
    <n v="0"/>
    <n v="95.401333206000004"/>
    <n v="78.971872789999992"/>
    <n v="1197.5415645380001"/>
    <n v="0.84640018155751151"/>
    <n v="6536.6371157590002"/>
    <n v="13775.083453962001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9871821774243826"/>
    <n v="1.9677860282400874E-3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8.425937557363742"/>
    <n v="0.14627886639218099"/>
    <n v="518.5824299109612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371674524205131"/>
    <n v="7.395612733320453E-2"/>
    <n v="0.50737751099907913"/>
    <n v="1.6173116233236577"/>
    <n v="41.662717998999987"/>
    <n v="5.7222386006839159"/>
    <n v="0"/>
    <n v="0"/>
    <n v="62.975180673000018"/>
    <n v="8.6494359235212155"/>
    <n v="1302.17946321"/>
    <n v="0.92035630889071607"/>
    <n v="102.32687559800013"/>
    <n v="1503.1410712849988"/>
    <n v="1487.4402039949982"/>
    <n v="14.054263033158611"/>
    <n v="204.295066676006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4.563464213307881"/>
    <n v="89.377975933000002"/>
    <n v="12.275773845265848"/>
    <n v="101.70710118094161"/>
    <n v="0"/>
    <n v="0"/>
    <n v="0"/>
    <n v="97.224371943999969"/>
    <n v="89.377975933000002"/>
    <n v="1146.1850541479998"/>
    <n v="0.8101023518992766"/>
    <n v="7682.822169907"/>
    <n v="13973.428403825999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5022372310712955"/>
    <n v="1.234924125243996E-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3.54930004048299"/>
    <n v="0.42994173448523859"/>
    <n v="549.65546260601002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7.124940350241058"/>
    <n v="8.8124335614677238E-2"/>
    <n v="0.59550184661375638"/>
    <n v="1.6223287208121278"/>
    <n v="43.182713863999993"/>
    <n v="5.9310050813487569"/>
    <n v="0"/>
    <n v="0"/>
    <n v="81.501279647999993"/>
    <n v="11.1939352688923"/>
    <n v="1270.8690476599998"/>
    <n v="0.89822668751395385"/>
    <n v="483.6253010680004"/>
    <n v="1986.7663723529993"/>
    <n v="1706.5795479459991"/>
    <n v="66.424359690241943"/>
    <n v="234.39314172034332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1.821943518208734"/>
    <n v="97.270508563999996"/>
    <n v="13.359787492175528"/>
    <n v="115.06688867311713"/>
    <n v="0"/>
    <n v="0"/>
    <n v="0"/>
    <n v="119.72555542599993"/>
    <n v="97.270508563999996"/>
    <n v="1339.0682486220001"/>
    <n v="0.94642861869166928"/>
    <n v="9021.8904185289994"/>
    <n v="14312.217156186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6.1959886682729737"/>
    <n v="3.0578938684054376E-2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2944167808876212"/>
    <n v="4.7828739078212293E-2"/>
    <n v="530.79343341474544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869283980528348"/>
    <n v="0.11253855965259678"/>
    <n v="0.70804040626635312"/>
    <n v="1.6176543248523776"/>
    <n v="56.525911729000001"/>
    <n v="7.7636498425834644"/>
    <n v="0"/>
    <n v="0"/>
    <n v="102.70090052099999"/>
    <n v="14.105634137944884"/>
    <n v="1498.295060872"/>
    <n v="1.058967178344266"/>
    <n v="-91.555627539000199"/>
    <n v="1895.2107448139991"/>
    <n v="1575.8617210479988"/>
    <n v="-12.574867199640726"/>
    <n v="216.43947400977271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4.053725430353097"/>
    <n v="104.06339916"/>
    <n v="14.292768887666501"/>
    <n v="129.35965756078363"/>
    <n v="0"/>
    <n v="0"/>
    <n v="0"/>
    <n v="80.404499446000003"/>
    <n v="104.06339916"/>
    <n v="1133.7828547630002"/>
    <n v="0.80133670724691264"/>
    <n v="10155.673273291999"/>
    <n v="14446.36573548299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8610647087878065"/>
    <n v="1.9055435267298165E-2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5.278049949164483"/>
    <n v="0.3359185296029869"/>
    <n v="541.57816218631274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95670960345592"/>
    <n v="0.11298844880716441"/>
    <n v="0.82102885507351764"/>
    <n v="1.5946106088696992"/>
    <n v="73.787150228999977"/>
    <n v="10.134424722001604"/>
    <n v="0"/>
    <n v="0"/>
    <n v="86.076194212000033"/>
    <n v="11.822284881454314"/>
    <n v="1293.6461992040001"/>
    <n v="0.91432515605407694"/>
    <n v="315.41585594599974"/>
    <n v="2210.6266007599988"/>
    <n v="1686.9873681909987"/>
    <n v="43.321340345708578"/>
    <n v="231.70221965260185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6.54237171946458"/>
    <n v="256.172680254"/>
    <n v="35.184483149305862"/>
    <n v="164.54414071008949"/>
    <n v="0"/>
    <n v="0"/>
    <n v="0"/>
    <n v="189.95638673400003"/>
    <n v="256.172680254"/>
    <n v="1203.3235379509999"/>
    <n v="0.85048677319778732"/>
    <n v="11358.996811243"/>
    <n v="14651.95239556200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977292814228816"/>
    <n v="5.4176013200614376E-3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7.64820723439631"/>
    <n v="0.39957492021895591"/>
    <n v="563.37043046597944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9.457485398152748"/>
    <n v="0.15158717499151617"/>
    <n v="0.97261603006503372"/>
    <n v="1.6029113136752977"/>
    <n v="79.924891737999985"/>
    <n v="10.977423524544033"/>
    <n v="0"/>
    <n v="0"/>
    <n v="134.55041989200001"/>
    <n v="18.480061873608719"/>
    <n v="1417.798849581"/>
    <n v="1.0020739481893035"/>
    <n v="350.86905565100017"/>
    <n v="2561.4956564109989"/>
    <n v="1833.9090687489984"/>
    <n v="48.190721836243561"/>
    <n v="251.88143662618697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2.248628485170869"/>
    <n v="141.99710550600003"/>
    <n v="19.502839885081983"/>
    <n v="184.04698059517148"/>
    <n v="0"/>
    <n v="0"/>
    <n v="0"/>
    <n v="76.78563324199996"/>
    <n v="141.99710550600003"/>
    <n v="1302.0841136610002"/>
    <n v="0.92028891759677289"/>
    <n v="12661.080924903999"/>
    <n v="14770.800026954999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5632030751591335"/>
    <n v="7.7148448044757519E-3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70.897105801560656"/>
    <n v="0.36483399170952824"/>
    <n v="570.10642434992894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6.862326800641547"/>
    <n v="0.2411518714928714"/>
    <n v="1.2137679015579053"/>
    <n v="1.6435932462611491"/>
    <n v="138.72823384699998"/>
    <n v="19.053871011081476"/>
    <n v="0"/>
    <n v="0"/>
    <n v="202.46898677200002"/>
    <n v="27.808455789560071"/>
    <n v="1643.2813342800002"/>
    <n v="1.1614407890896443"/>
    <n v="174.99344042799936"/>
    <n v="2736.4890968389982"/>
    <n v="1825.3933573389982"/>
    <n v="24.034779000919102"/>
    <n v="250.71183140398904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7.486668897149897"/>
    <n v="140.642880478"/>
    <n v="19.316841488879891"/>
    <n v="203.36382208405138"/>
    <n v="0"/>
    <n v="0"/>
    <n v="0"/>
    <n v="100.07331107499999"/>
    <n v="140.642880478"/>
    <n v="2800.1506920699999"/>
    <n v="1.9790946087710795"/>
    <n v="15461.231616973999"/>
    <n v="15461.231616973999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7775999515922631"/>
    <n v="2.3578793280363143E-2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9.90288265279733"/>
    <n v="-0.66847562643031366"/>
    <n v="481.81289125935609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01.17473887108528"/>
    <n v="0.52064161752699745"/>
    <n v="1.7344095190849027"/>
    <n v="1.7344095190849027"/>
    <n v="225.277738994"/>
    <n v="30.941163607645681"/>
    <n v="0"/>
    <n v="0"/>
    <n v="511.35959970499988"/>
    <n v="70.233575263439619"/>
    <n v="3536.7880307689998"/>
    <n v="2.4997362262980767"/>
    <n v="-1682.4397675899995"/>
    <n v="1054.0493292489987"/>
    <n v="1054.0493292489987"/>
    <n v="-231.07762152388264"/>
    <n v="144.77024180223626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8.3730911008868"/>
    <n v="168.511634867"/>
    <n v="23.144524121624656"/>
    <n v="23.144524121624656"/>
    <n v="0"/>
    <n v="0"/>
    <n v="0"/>
    <n v="310.30165711299992"/>
    <n v="168.511634867"/>
    <n v="945.55378436800004"/>
    <n v="0.64224862216470668"/>
    <n v="945.55378436800004"/>
    <n v="15667.343801550998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5460533747943761"/>
    <n v="7.3327700922002324E-3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80.12445350575841"/>
    <n v="0.39624487756822246"/>
    <n v="492.42361752613078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8443300987488738"/>
    <n v="1.9011625573222828E-2"/>
    <n v="1.9011625573222828E-2"/>
    <n v="1.6593215688456922"/>
    <n v="10.219476956999999"/>
    <n v="1.4036118700548732"/>
    <n v="0"/>
    <n v="0"/>
    <n v="17.770485010000002"/>
    <n v="2.4407182286940006"/>
    <n v="973.54374633500004"/>
    <n v="0.66126024773792957"/>
    <n v="555.38356440699988"/>
    <n v="555.38356440699988"/>
    <n v="1142.3142250169985"/>
    <n v="76.280123407009526"/>
    <n v="156.8931377127027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935552659965111"/>
    <n v="154.494627052"/>
    <n v="21.219333758696191"/>
    <n v="44.36385788032085"/>
    <n v="123.943000029"/>
    <n v="17.023167309140391"/>
    <n v="17.023167309140391"/>
    <n v="-9.212561417999936"/>
    <n v="278.43762708100002"/>
    <n v="1389.4406080599999"/>
    <n v="0.94374992819967096"/>
    <n v="2334.9943924280001"/>
    <n v="16065.831779959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4564930416380735"/>
    <n v="2.1136682228819124E-2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4.0419981061258135"/>
    <n v="1.9989166535503478E-2"/>
    <n v="432.39762960879841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9129334462323548"/>
    <n v="3.9132364807736159E-2"/>
    <n v="5.8143990380958986E-2"/>
    <n v="1.6383259456191543"/>
    <n v="46.042951591000005"/>
    <n v="6.3238494159158094"/>
    <n v="0"/>
    <n v="0"/>
    <n v="11.569870543999997"/>
    <n v="1.5890840303165461"/>
    <n v="1447.0534301949999"/>
    <n v="0.98288229300740704"/>
    <n v="-28.183670538999664"/>
    <n v="527.19989386800023"/>
    <n v="736.18537363699886"/>
    <n v="-3.8709353401065414"/>
    <n v="101.11266294209751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78.253150662763446"/>
    <n v="194.48714618499997"/>
    <n v="26.71217598581482"/>
    <n v="71.076033866135674"/>
    <n v="0"/>
    <n v="0"/>
    <n v="17.023167309140391"/>
    <n v="151.25041925700003"/>
    <n v="194.48714618499997"/>
    <n v="1614.1515768740001"/>
    <n v="1.0963803893030026"/>
    <n v="3949.1459693020001"/>
    <n v="16429.396288466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5.0672480861072096"/>
    <n v="2.4033429777615321E-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3.0510908370837764"/>
    <n v="-1.5088765817328152E-2"/>
    <n v="411.21165270186776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3.084118573502998"/>
    <n v="0.11415945242323118"/>
    <n v="0.17230344280419016"/>
    <n v="1.6493257038244928"/>
    <n v="81.77041534300001"/>
    <n v="11.230900179889897"/>
    <n v="0"/>
    <n v="0"/>
    <n v="86.301416242000002"/>
    <n v="11.853218393613101"/>
    <n v="1782.223408459"/>
    <n v="1.2105398417262336"/>
    <n v="-190.28634342300015"/>
    <n v="336.91355044500006"/>
    <n v="565.73916288199916"/>
    <n v="-26.135209410586775"/>
    <n v="77.702431124145193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59.07839638373558"/>
    <n v="185.42805576900003"/>
    <n v="25.467939427202278"/>
    <n v="96.543973293337956"/>
    <n v="53.887500000000003"/>
    <n v="7.4012725862425945"/>
    <n v="24.424439895382985"/>
    <n v="21.704234014999983"/>
    <n v="239.31555576900001"/>
    <n v="1593.9241333960001"/>
    <n v="1.0826413001909612"/>
    <n v="5543.0701026980005"/>
    <n v="16830.87499898400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2607102632283733"/>
    <n v="1.0722313262655563E-2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806408916687845"/>
    <n v="7.8168502772204357E-2"/>
    <n v="380.11642423455783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6.583119986320259"/>
    <n v="0.13146330069638254"/>
    <n v="0.3037667435005727"/>
    <n v="1.7041686402855725"/>
    <n v="103.06396914000001"/>
    <n v="14.155500430066988"/>
    <n v="0"/>
    <n v="0"/>
    <n v="90.483540638999983"/>
    <n v="12.427619556253275"/>
    <n v="1787.4716431750001"/>
    <n v="1.2141046008873435"/>
    <n v="-78.463535966000165"/>
    <n v="258.45001447899989"/>
    <n v="258.59691114799938"/>
    <n v="-10.776711069632418"/>
    <n v="35.517443365654316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191170478172069"/>
    <n v="195.53715674400001"/>
    <n v="26.856391515679675"/>
    <n v="123.40036480901763"/>
    <n v="0"/>
    <n v="0"/>
    <n v="24.424439895382985"/>
    <n v="101.32643920800007"/>
    <n v="195.53715674400001"/>
    <n v="1593.542871716"/>
    <n v="1.0823823357695688"/>
    <n v="7136.6129744140007"/>
    <n v="17258.749040167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2.0941900564253566"/>
    <n v="9.9325252694987577E-3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3.719322488159897"/>
    <n v="0.31511547390755607"/>
    <n v="365.8312268907066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2.211979149528364"/>
    <n v="0.10984640235980189"/>
    <n v="0.41361314586037456"/>
    <n v="1.6638869392066393"/>
    <n v="70.807023768000008"/>
    <n v="9.7251140603577131"/>
    <n v="0"/>
    <n v="0"/>
    <n v="90.914898032999972"/>
    <n v="12.486865089170651"/>
    <n v="1755.264793517"/>
    <n v="1.1922287381293706"/>
    <n v="302.20842944200035"/>
    <n v="560.6584439210003"/>
    <n v="213.89357748300037"/>
    <n v="41.507343338631529"/>
    <n v="29.377586108063753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71.283191955447776"/>
    <n v="202.21095507699999"/>
    <n v="27.773015976791143"/>
    <n v="151.17338078580877"/>
    <n v="11.202500000000001"/>
    <n v="1.5386268828092351"/>
    <n v="25.963066778192221"/>
    <n v="101.52948376799996"/>
    <n v="213.41345507699998"/>
    <n v="1469.733598214"/>
    <n v="0.99828734653421725"/>
    <n v="8606.346572628001"/>
    <n v="17530.94107384300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5972599549014521"/>
    <n v="7.5756375670588951E-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9751208375953526"/>
    <n v="3.9439904319068325E-2"/>
    <n v="345.38041017093821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759664383483099"/>
    <n v="9.7718804333058212E-2"/>
    <n v="0.51133195019343269"/>
    <n v="1.6905325297687637"/>
    <n v="79.010564409999972"/>
    <n v="10.851843644468339"/>
    <n v="0"/>
    <n v="0"/>
    <n v="64.856439819000059"/>
    <n v="8.9078207390147579"/>
    <n v="1613.6006024430001"/>
    <n v="1.0960061508672754"/>
    <n v="-85.801405492000185"/>
    <n v="474.85703842900011"/>
    <n v="25.765296392999915"/>
    <n v="-11.784543545887741"/>
    <n v="3.5387795290173774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7.03719335393221"/>
    <n v="205.87212564800001"/>
    <n v="28.275865828439496"/>
    <n v="179.44924661424827"/>
    <n v="22.54"/>
    <n v="3.0957955758554037"/>
    <n v="29.058862354047626"/>
    <n v="67.771169567000044"/>
    <n v="228.412125648"/>
    <n v="1595.1021806619999"/>
    <n v="1.083441465391441"/>
    <n v="10201.44875329"/>
    <n v="17979.858200357001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5673451287031153"/>
    <n v="1.2176650485054549E-2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50.256101177439255"/>
    <n v="0.24853489523868583"/>
    <n v="312.08721130789451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3.631959418982071"/>
    <n v="0.16632240295275433"/>
    <n v="0.67765435314618705"/>
    <n v="1.7721658072979456"/>
    <n v="124.289732688"/>
    <n v="17.070789910370948"/>
    <n v="0"/>
    <n v="0"/>
    <n v="120.57926680800001"/>
    <n v="16.561169508611126"/>
    <n v="1839.9711801579999"/>
    <n v="1.2497638683441952"/>
    <n v="121.0377578409998"/>
    <n v="595.89479626999992"/>
    <n v="-336.82224683400045"/>
    <n v="16.624141758457185"/>
    <n v="-46.26143840276734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485927268546497"/>
    <n v="203.783322793"/>
    <n v="27.98897556058931"/>
    <n v="207.43822217483756"/>
    <n v="11.710835078000001"/>
    <n v="1.6084450498688851"/>
    <n v="30.66730740391651"/>
    <n v="64.998956434999997"/>
    <n v="215.494157871"/>
    <n v="1471.2967148519997"/>
    <n v="0.99934906245523059"/>
    <n v="11672.745468142"/>
    <n v="18112.086666586998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5163024741711295"/>
    <n v="2.6163247958701293E-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4.293210173273282"/>
    <n v="7.0685178710872695E-2"/>
    <n v="317.08600470028017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1.085214496811311"/>
    <n v="0.15372781308999137"/>
    <n v="0.83138216623617844"/>
    <n v="1.8177419716188585"/>
    <n v="146.819510108"/>
    <n v="20.165181448163452"/>
    <n v="0"/>
    <n v="0"/>
    <n v="79.507040721999942"/>
    <n v="10.920033048647865"/>
    <n v="1697.6232656819996"/>
    <n v="1.1530768755452221"/>
    <n v="-122.25993873899947"/>
    <n v="473.63485753100042"/>
    <n v="-367.52655803399978"/>
    <n v="-16.792004323538031"/>
    <n v="-50.478575526664677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795430864690402"/>
    <n v="212.41151109399999"/>
    <n v="29.174029117372058"/>
    <n v="236.61225129220963"/>
    <n v="0"/>
    <n v="0"/>
    <n v="30.66730740391651"/>
    <n v="126.88556613999998"/>
    <n v="212.41151109399999"/>
    <n v="1342.1995347699999"/>
    <n v="0.91166236773333131"/>
    <n v="13014.945002912"/>
    <n v="18320.503346593996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694000797965451"/>
    <n v="2.7006052596236153E-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71.276793716386535"/>
    <n v="0.3524899473738719"/>
    <n v="323.08474846750221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4.596205695288695"/>
    <n v="0.12163727910695889"/>
    <n v="0.95301944534313743"/>
    <n v="1.8307952501123577"/>
    <n v="79.327765068999994"/>
    <n v="10.895410121699515"/>
    <n v="0"/>
    <n v="0"/>
    <n v="99.75333469600001"/>
    <n v="13.700795573589183"/>
    <n v="1521.280634535"/>
    <n v="1.0332996468402904"/>
    <n v="339.87400918900005"/>
    <n v="813.50886672000047"/>
    <n v="-343.06840479099947"/>
    <n v="46.68058802109784"/>
    <n v="-47.119327851275408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79193751513715"/>
    <n v="198.25317643899999"/>
    <n v="27.229427973342364"/>
    <n v="263.84167926555199"/>
    <n v="0"/>
    <n v="0"/>
    <n v="30.66730740391651"/>
    <n v="110.10111165800001"/>
    <n v="198.25317643899999"/>
    <n v="1580.4766163980003"/>
    <n v="1.0735073414397152"/>
    <n v="14595.42161931"/>
    <n v="18697.656425041001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6091996330526432"/>
    <n v="7.6322662166805133E-3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314884113617274"/>
    <n v="2.1338688159644896E-2"/>
    <n v="249.75142534672318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1.159923935176451"/>
    <n v="0.10464360257314345"/>
    <n v="1.0576630479162807"/>
    <n v="1.7897607583666442"/>
    <n v="69.271594979999989"/>
    <n v="9.5142279179916311"/>
    <n v="0"/>
    <n v="0"/>
    <n v="84.790478503999978"/>
    <n v="11.645696017184822"/>
    <n v="1734.5386898820002"/>
    <n v="1.1781509440128586"/>
    <n v="-122.64608184700049"/>
    <n v="690.86278487300001"/>
    <n v="-816.58354228900009"/>
    <n v="-16.845039821559176"/>
    <n v="-112.15508950907818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6.323987316419391"/>
    <n v="191.59777972699999"/>
    <n v="26.315330914931888"/>
    <n v="290.15701018048389"/>
    <n v="0"/>
    <n v="0"/>
    <n v="30.66730740391651"/>
    <n v="101.43443317399999"/>
    <n v="191.59777972699999"/>
    <n v="2128.7825355320001"/>
    <n v="1.4459332434987267"/>
    <n v="16724.204154842002"/>
    <n v="19524.354846912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916260482748202"/>
    <n v="5.6517582059794607E-3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6.290373596599562"/>
    <n v="-0.13001556218113536"/>
    <n v="152.563945948563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8.436753822239638"/>
    <n v="0.43735225836274721"/>
    <n v="1.4950153062790281"/>
    <n v="1.9953615833876621"/>
    <n v="408.466213783"/>
    <n v="56.1015038826894"/>
    <n v="0"/>
    <n v="0"/>
    <n v="235.42786200799986"/>
    <n v="32.335249939550245"/>
    <n v="2772.6766113230001"/>
    <n v="1.8832855018614738"/>
    <n v="-835.31014521399982"/>
    <n v="-144.44736034099981"/>
    <n v="-1826.887127930999"/>
    <n v="-114.72712741883919"/>
    <n v="-250.91699592883646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2.606178030394091"/>
    <n v="197.28119870199998"/>
    <n v="27.095929997386975"/>
    <n v="317.25294017787087"/>
    <n v="54.11499997"/>
    <n v="7.4325189660399866"/>
    <n v="38.099826369956496"/>
    <n v="113.5738842039999"/>
    <n v="251.39619867199997"/>
    <n v="2844.9283115110002"/>
    <n v="1.9323610337476018"/>
    <n v="19569.132466353003"/>
    <n v="19569.13246635300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5146117807557729"/>
    <n v="1.6669437531578214E-2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5.81908722376568"/>
    <n v="-0.67167531550827964"/>
    <n v="146.64774137759463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3.517813666206905"/>
    <n v="0.46247996716696294"/>
    <n v="1.9574952734459912"/>
    <n v="1.9574952734459912"/>
    <n v="232.79847300799997"/>
    <n v="31.97411192564596"/>
    <n v="0"/>
    <n v="0"/>
    <n v="448.08999924000011"/>
    <n v="61.543701740560941"/>
    <n v="3525.8167837590004"/>
    <n v="2.3948410009145644"/>
    <n v="-1669.7658548180002"/>
    <n v="-1814.2132151589999"/>
    <n v="-1814.2132151589999"/>
    <n v="-229.33690088997255"/>
    <n v="-249.17627529492634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0.46508245490985"/>
    <n v="273.39696908600001"/>
    <n v="37.550183112187909"/>
    <n v="37.550183112187909"/>
    <n v="109.384"/>
    <n v="15.023536081160936"/>
    <n v="15.023536081160936"/>
    <n v="49.577826171999973"/>
    <n v="382.78096908600003"/>
    <n v="1662.4010929680003"/>
    <n v="0.999334564022202"/>
    <n v="1662.4010929680003"/>
    <n v="20285.97977495300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8327855561628605"/>
    <n v="1.1890919352763403E-2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4.088633308576526"/>
    <n v="6.1663134178244573E-2"/>
    <n v="80.611921180412764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8.312395854325921"/>
    <n v="0.16768570481688663"/>
    <n v="0.16768570481688663"/>
    <n v="1.8833025058894743"/>
    <n v="187.27544246599999"/>
    <n v="25.721671972165304"/>
    <n v="0"/>
    <n v="0"/>
    <n v="91.67107754700001"/>
    <n v="12.590723882160615"/>
    <n v="1941.3476129810003"/>
    <n v="1.1670202688390887"/>
    <n v="-176.3693998530004"/>
    <n v="-176.3693998530004"/>
    <n v="-2545.9661794190001"/>
    <n v="-24.223762545749391"/>
    <n v="-349.68016124768525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76.458087715156424"/>
    <n v="185.15740321999999"/>
    <n v="25.430766181248938"/>
    <n v="62.980949293436851"/>
    <n v="82.38"/>
    <n v="11.314624646804267"/>
    <n v="26.338160727965203"/>
    <n v="61.505542692000006"/>
    <n v="267.53740321999999"/>
    <n v="1720.5790166969996"/>
    <n v="1.0343075980820127"/>
    <n v="3382.9801096649999"/>
    <n v="20617.118183590002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993709362288719"/>
    <n v="4.6147267000248562E-3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5.309716460835347"/>
    <n v="-0.15454357681343114"/>
    <n v="41.260206613451629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843643522435759"/>
    <n v="8.6851664480778593E-2"/>
    <n v="0.25453736929766518"/>
    <n v="1.9355208410648823"/>
    <n v="92.11894043400001"/>
    <n v="12.652236390774831"/>
    <n v="0"/>
    <n v="0"/>
    <n v="52.359502678999988"/>
    <n v="7.1914071316609292"/>
    <n v="1865.0574598099995"/>
    <n v="1.1211592625627913"/>
    <n v="-401.56292738399964"/>
    <n v="-577.93232723699998"/>
    <n v="-2919.345436264"/>
    <n v="-55.153359983271109"/>
    <n v="-400.96258589084982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78.289999814616223"/>
    <n v="213.81511933999997"/>
    <n v="29.366810137700405"/>
    <n v="92.347759431137263"/>
    <n v="59.645000000000003"/>
    <n v="8.1920464561621813"/>
    <n v="34.530207184127384"/>
    <n v="63.466593638000042"/>
    <n v="273.46011933999995"/>
    <n v="1597.9308943659996"/>
    <n v="0.96057899649708167"/>
    <n v="4980.9110040309997"/>
    <n v="20600.897501082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9894090778390261"/>
    <n v="3.773400289373606E-2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1079454362590554"/>
    <n v="-4.8492558931621902E-4"/>
    <n v="44.200502906909513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30.156531984450972"/>
    <n v="0.13198911756584056"/>
    <n v="0.38652648686350571"/>
    <n v="1.9664753820463565"/>
    <n v="174.44112775599999"/>
    <n v="23.958920654580833"/>
    <n v="0"/>
    <n v="0"/>
    <n v="45.123831969000008"/>
    <n v="6.1976113298701359"/>
    <n v="1817.4958540909997"/>
    <n v="1.0925681140629222"/>
    <n v="-220.37163734699959"/>
    <n v="-798.30396458399957"/>
    <n v="-2949.4307301879994"/>
    <n v="-30.267326528076879"/>
    <n v="-405.09470300833988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4.588172214586763"/>
    <n v="255.32029041799998"/>
    <n v="35.067410181994731"/>
    <n v="127.41516961313199"/>
    <n v="41.24"/>
    <n v="5.6641796605269237"/>
    <n v="40.194386844654311"/>
    <n v="67.471065931000084"/>
    <n v="296.56029041799997"/>
    <n v="1632.174864822"/>
    <n v="0.98116439158061042"/>
    <n v="6613.0858688529997"/>
    <n v="20639.148232508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9439932862607241"/>
    <n v="8.1601190527641945E-3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50.953426719641293"/>
    <n v="0.22301297221937891"/>
    <n v="79.34752070986292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2.560434204283361"/>
    <n v="9.8742514691706501E-2"/>
    <n v="0.4852690015552123"/>
    <n v="1.9488688897981938"/>
    <n v="84.435197314999996"/>
    <n v="11.596899303205637"/>
    <n v="0"/>
    <n v="0"/>
    <n v="79.823770858000003"/>
    <n v="10.963534901077725"/>
    <n v="1796.4338329950001"/>
    <n v="1.079906906272317"/>
    <n v="206.72490660799994"/>
    <n v="-591.5790579759996"/>
    <n v="-2664.2422876139995"/>
    <n v="28.392992515357928"/>
    <n v="-365.92499942334956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2.176973536431092"/>
    <n v="232.43347388300003"/>
    <n v="31.923980484813399"/>
    <n v="159.33915009794538"/>
    <n v="0"/>
    <n v="0"/>
    <n v="40.194386844654311"/>
    <n v="78.185385536000013"/>
    <n v="232.43347388300003"/>
    <n v="1615.4609988479999"/>
    <n v="0.97111703054547538"/>
    <n v="8228.5468677009994"/>
    <n v="20661.066359640005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941779149351595"/>
    <n v="1.2348431579114447E-2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1.422886382585588"/>
    <n v="0.22506770340255086"/>
    <n v="67.051084604288604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4.367617463363608"/>
    <n v="0.10665219488201318"/>
    <n v="0.59192119643722541"/>
    <n v="1.9583036881689393"/>
    <n v="82.945827092000002"/>
    <n v="11.39233915470634"/>
    <n v="0"/>
    <n v="0"/>
    <n v="94.470957758999987"/>
    <n v="12.97527830865727"/>
    <n v="1792.8777836989998"/>
    <n v="1.0777692254274884"/>
    <n v="196.98515179600042"/>
    <n v="-394.59390617999918"/>
    <n v="-2769.4655652599995"/>
    <n v="27.055268919221973"/>
    <n v="-380.37707384275905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2.147505338222118"/>
    <n v="245.09113634100001"/>
    <n v="33.662469191031121"/>
    <n v="193.00161928897649"/>
    <n v="0"/>
    <n v="0"/>
    <n v="40.194386844654311"/>
    <n v="65.400904542000006"/>
    <n v="245.09113634100001"/>
    <n v="1458.4768883670001"/>
    <n v="0.87674771842847288"/>
    <n v="9687.0237560679998"/>
    <n v="20649.80964979299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4184981146933784"/>
    <n v="1.0151903653301441E-2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8224835581870824"/>
    <n v="2.9860647932490148E-2"/>
    <n v="65.898447324880351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625640918753561"/>
    <n v="8.5897510624429824E-2"/>
    <n v="0.67781870706165526"/>
    <n v="1.9577170942312847"/>
    <n v="75.889421097000024"/>
    <n v="10.423164777565237"/>
    <n v="0"/>
    <n v="0"/>
    <n v="67.001779393999982"/>
    <n v="9.2024761411883276"/>
    <n v="1601.3680888580002"/>
    <n v="0.96264522905290273"/>
    <n v="-93.217772245000276"/>
    <n v="-487.81167842499946"/>
    <n v="-2776.8819320129992"/>
    <n v="-12.803157360566482"/>
    <n v="-381.39568765743786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6.090760165485577"/>
    <n v="237.02767038799999"/>
    <n v="32.554978409160746"/>
    <n v="225.55659769813724"/>
    <n v="0"/>
    <n v="0"/>
    <n v="40.194386844654311"/>
    <n v="90.434454675999973"/>
    <n v="237.02767038799999"/>
    <n v="1587.3983171890002"/>
    <n v="0.95424745083958051"/>
    <n v="11274.422073256999"/>
    <n v="20642.10578632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0.612458733456974"/>
    <n v="4.4546926843625712E-2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5.336840651888792"/>
    <n v="0.19843029675797358"/>
    <n v="60.979186799329881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766513597979905"/>
    <n v="9.9644483039278253E-2"/>
    <n v="0.77746319010093345"/>
    <n v="1.9101612079439299"/>
    <n v="63.633148646999992"/>
    <n v="8.7398056814166747"/>
    <n v="0"/>
    <n v="0"/>
    <n v="102.12625113400003"/>
    <n v="14.026707916563231"/>
    <n v="1753.1577169700001"/>
    <n v="1.0538919338788586"/>
    <n v="164.33099645299961"/>
    <n v="-323.48068197199984"/>
    <n v="-2733.5886934009995"/>
    <n v="22.570327053908887"/>
    <n v="-375.44950236198616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3.761271938655796"/>
    <n v="237.48968396699996"/>
    <n v="32.618434469225221"/>
    <n v="258.17503216736247"/>
    <n v="0"/>
    <n v="0"/>
    <n v="40.194386844654311"/>
    <n v="79.947318948000088"/>
    <n v="237.48968396699996"/>
    <n v="1496.6527293269999"/>
    <n v="0.89969671523996408"/>
    <n v="12771.074802583998"/>
    <n v="20667.461800795001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7103137178770109"/>
    <n v="1.1376830755808557E-2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59820849345391"/>
    <n v="4.6386241877913514E-2"/>
    <n v="57.284185119510511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2.101111945904613"/>
    <n v="5.2964150126047063E-2"/>
    <n v="0.8304273402269805"/>
    <n v="1.8270715826260862"/>
    <n v="43.800520421999991"/>
    <n v="6.0158587995826016"/>
    <n v="0"/>
    <n v="0"/>
    <n v="44.305769731000012"/>
    <n v="6.0852531463220103"/>
    <n v="1584.7590194799998"/>
    <n v="0.95266086536601113"/>
    <n v="-10.942403329999792"/>
    <n v="-334.42308530199966"/>
    <n v="-2622.2711579920001"/>
    <n v="-1.5029034524507008"/>
    <n v="-360.16040149089878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2.906472232691016"/>
    <n v="241.470417978"/>
    <n v="33.165175318378331"/>
    <n v="291.34020748574079"/>
    <n v="0"/>
    <n v="0"/>
    <n v="40.194386844654311"/>
    <n v="72.287892181000018"/>
    <n v="241.470417978"/>
    <n v="1543.4637223269999"/>
    <n v="0.92783664096485774"/>
    <n v="14314.538524910999"/>
    <n v="20868.725988352002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0.336038819134126"/>
    <n v="4.3386624786323852E-2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40.372800397206802"/>
    <n v="0.17670368399246683"/>
    <n v="26.380191800330806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9.522235303675366"/>
    <n v="0.12921292767723927"/>
    <n v="0.95964026790421963"/>
    <n v="1.8486318303843299"/>
    <n v="170.71627263400001"/>
    <n v="23.447323937305331"/>
    <n v="0"/>
    <n v="0"/>
    <n v="44.23047286000002"/>
    <n v="6.0749113663700349"/>
    <n v="1758.4104678209999"/>
    <n v="1.0570495686420969"/>
    <n v="79.001255482000204"/>
    <n v="-255.42182981999946"/>
    <n v="-2883.143911699"/>
    <n v="10.850565093531442"/>
    <n v="-395.99042441846518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70.226901132790729"/>
    <n v="235.21247445400002"/>
    <n v="32.305667160634222"/>
    <n v="323.64587464637503"/>
    <n v="0"/>
    <n v="0"/>
    <n v="40.194386844654311"/>
    <n v="67.01410642899998"/>
    <n v="235.21247445400002"/>
    <n v="1527.3508070790001"/>
    <n v="0.91815053500487043"/>
    <n v="15841.889331989998"/>
    <n v="20815.600179033001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2.0917316794027578"/>
    <n v="8.7802667071946155E-3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708925565138919"/>
    <n v="7.3131630054580732E-2"/>
    <n v="38.774233251852458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6.575073358886698"/>
    <n v="0.16008179123628855"/>
    <n v="1.1197220591405082"/>
    <n v="1.916100860663746"/>
    <n v="179.844750084"/>
    <n v="24.701090579009225"/>
    <n v="0"/>
    <n v="0"/>
    <n v="86.452598468000076"/>
    <n v="11.873982779877474"/>
    <n v="1793.6481556310002"/>
    <n v="1.0782323262411591"/>
    <n v="-144.64229316800009"/>
    <n v="-400.06412298799955"/>
    <n v="-2905.1401230199995"/>
    <n v="-19.866147793747782"/>
    <n v="-399.01153239065383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70.665312837856476"/>
    <n v="176.62968455200001"/>
    <n v="24.259511801278492"/>
    <n v="347.90538644765354"/>
    <n v="44.21"/>
    <n v="6.072099485739459"/>
    <n v="46.266486330393768"/>
    <n v="83.273633015999991"/>
    <n v="220.83968455200002"/>
    <n v="1625.1471948199999"/>
    <n v="0.97693978323112851"/>
    <n v="17467.036526809999"/>
    <n v="20311.964838321001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4.0258478213414808"/>
    <n v="1.6898925393743301E-2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7.518565167286667"/>
    <n v="0.20797926922296409"/>
    <n v="112.58317201573867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9.465174935730303"/>
    <n v="0.21649919139817964"/>
    <n v="1.3362212505386879"/>
    <n v="1.7455300433685039"/>
    <n v="235.98392589499997"/>
    <n v="32.411623503049263"/>
    <n v="0"/>
    <n v="0"/>
    <n v="124.16422204700007"/>
    <n v="17.053551432681047"/>
    <n v="1985.295342762"/>
    <n v="1.1934389746293081"/>
    <n v="-14.172959132999608"/>
    <n v="-414.23708212099916"/>
    <n v="-2084.002936938999"/>
    <n v="-1.946609768443639"/>
    <n v="-286.23101474025827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80.428597570673688"/>
    <n v="195.20390645500001"/>
    <n v="26.810620674049741"/>
    <n v="374.71600712170329"/>
    <n v="77.39"/>
    <n v="10.629264401750209"/>
    <n v="56.895750732143981"/>
    <n v="73.536417635999968"/>
    <n v="272.59390645500002"/>
    <n v="3168.2715981939991"/>
    <n v="1.904572446251436"/>
    <n v="20635.308125003998"/>
    <n v="20635.30812500399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9.5762173832640567"/>
    <n v="4.0197193310730558E-2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6.63063720702635"/>
    <n v="-0.59800501087831681"/>
    <n v="111.77162203247795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6.180263125730264"/>
    <n v="0.42096180236378106"/>
    <n v="1.7571830529024688"/>
    <n v="1.7571830529024688"/>
    <n v="480.56374252099999"/>
    <n v="66.003864596851244"/>
    <n v="0"/>
    <n v="0"/>
    <n v="219.70960490599987"/>
    <n v="30.176398528879023"/>
    <n v="3868.544945620999"/>
    <n v="2.3255342486152171"/>
    <n v="-1695.0594976059988"/>
    <n v="-2109.2965797269981"/>
    <n v="-2109.2965797269981"/>
    <n v="-232.81090033275663"/>
    <n v="-289.70501418304241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7.323771045855935"/>
    <n v="244.34436211400001"/>
    <n v="33.559902183572845"/>
    <n v="33.559902183572845"/>
    <n v="18.416"/>
    <n v="2.5293776098027116"/>
    <n v="2.5293776098027116"/>
    <n v="82.276729549000009"/>
    <n v="262.76036211400003"/>
    <n v="1351.0469917869998"/>
    <n v="0.74985654679788127"/>
    <n v="1351.0469917869998"/>
    <n v="20323.95402382299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0.167058410097001"/>
    <n v="3.9403036656480858E-2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5.315912646647703"/>
    <n v="0.18312182172871794"/>
    <n v="142.99890137054916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2719151563847166"/>
    <n v="2.9385844245870089E-2"/>
    <n v="2.9385844245870089E-2"/>
    <n v="1.4969342924086495"/>
    <n v="45.870092392000004"/>
    <n v="6.300107768022726"/>
    <n v="0"/>
    <n v="0"/>
    <n v="7.0755765349999962"/>
    <n v="0.97180738836199188"/>
    <n v="1403.9926607139998"/>
    <n v="0.77924239104375137"/>
    <n v="276.99235379700013"/>
    <n v="276.99235379700013"/>
    <n v="-1655.9348260769975"/>
    <n v="38.043997490262988"/>
    <n v="-227.43725414702999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585416250619652"/>
    <n v="141.99358092599999"/>
    <n v="19.502355795500311"/>
    <n v="53.062257979073152"/>
    <n v="13.272"/>
    <n v="1.8228659664042999"/>
    <n v="4.3522435762070115"/>
    <n v="25.836217364999975"/>
    <n v="155.26558092599998"/>
    <n v="1730.6692180939999"/>
    <n v="0.96055403803005113"/>
    <n v="3081.7162098809995"/>
    <n v="20334.044225219997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4915486727547145"/>
    <n v="9.6561443560176808E-3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9.1915347086549204"/>
    <n v="3.7143036121907252E-2"/>
    <n v="187.50015254003941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7044860581725265"/>
    <n v="3.1133865347858818E-2"/>
    <n v="6.0519709593728904E-2"/>
    <n v="1.4478798985042141"/>
    <n v="31.768387825000001"/>
    <n v="4.3632845821070845"/>
    <n v="0"/>
    <n v="0"/>
    <n v="24.32676170800001"/>
    <n v="3.3412014760654425"/>
    <n v="1786.764367627"/>
    <n v="0.99168790337790991"/>
    <n v="10.826967013999848"/>
    <n v="287.81932081100001"/>
    <n v="-1243.544931678998"/>
    <n v="1.4870486504823923"/>
    <n v="-170.79684551327648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016644549051662"/>
    <n v="142.76355605500001"/>
    <n v="19.608109371271251"/>
    <n v="72.670367350344407"/>
    <n v="0"/>
    <n v="0"/>
    <n v="4.3522435762070115"/>
    <n v="102.73382167900002"/>
    <n v="142.76355605500001"/>
    <n v="1746.2922186570001"/>
    <n v="0.96922509782590449"/>
    <n v="4828.0084285379999"/>
    <n v="20482.405549510997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8953836233696126"/>
    <n v="3.8350144940089231E-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4314230449292156"/>
    <n v="-3.0030416393365626E-2"/>
    <n v="180.1795240387361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9.382598892229851"/>
    <n v="0.11873522394273957"/>
    <n v="0.17925493353646849"/>
    <n v="1.4447524311430517"/>
    <n v="174.64071949699996"/>
    <n v="23.986333930036249"/>
    <n v="0"/>
    <n v="0"/>
    <n v="39.289355278000073"/>
    <n v="5.3962649621936025"/>
    <n v="1960.2222934320002"/>
    <n v="1.087960321768644"/>
    <n v="-268.03709551600008"/>
    <n v="19.782225294999932"/>
    <n v="-1291.2103898479986"/>
    <n v="-36.814021937159062"/>
    <n v="-177.34354092235867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4.801438981998373"/>
    <n v="134.75677739600002"/>
    <n v="18.508404404572687"/>
    <n v="91.178771754917094"/>
    <n v="66.39"/>
    <n v="9.1184502342963736"/>
    <n v="13.470693810503384"/>
    <n v="88.012684687999965"/>
    <n v="201.146777396"/>
    <n v="1674.5142174589998"/>
    <n v="0.92938695419242801"/>
    <n v="6502.5226459969999"/>
    <n v="20524.744902147999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2.0422559053369325"/>
    <n v="7.9148836422528145E-3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40.716627051471058"/>
    <n v="0.16453608643951148"/>
    <n v="169.94272437056583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6.659749686385879"/>
    <n v="0.1077321771597101"/>
    <n v="0.28698711069617855"/>
    <n v="1.4613177847921499"/>
    <n v="168.24564874299998"/>
    <n v="23.107991793944169"/>
    <n v="0"/>
    <n v="0"/>
    <n v="25.85978981300002"/>
    <n v="3.5517578924417084"/>
    <n v="1868.6196560149999"/>
    <n v="1.0371191313521382"/>
    <n v="102.34591013700023"/>
    <n v="122.12813543200016"/>
    <n v="-1395.5893863189985"/>
    <n v="14.056877365085183"/>
    <n v="-191.67965607263145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5.6934308232488"/>
    <n v="518.213994963"/>
    <n v="71.175004123904614"/>
    <n v="162.35377587882169"/>
    <n v="44.17"/>
    <n v="6.0666056160396264"/>
    <n v="19.537299426543012"/>
    <n v="87.734810234000022"/>
    <n v="562.38399496299996"/>
    <n v="1715.1886391870005"/>
    <n v="0.95196202493783388"/>
    <n v="8217.7112851840011"/>
    <n v="20624.47254248699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9710221441172755"/>
    <n v="1.5389931364312621E-2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33.15041175537027"/>
    <n v="0.53806145657260729"/>
    <n v="251.6702497433505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7.401319336601503"/>
    <n v="0.15113891196192544"/>
    <n v="0.43812602265810402"/>
    <n v="1.5139870369708959"/>
    <n v="204.54899713499995"/>
    <n v="28.094138437275621"/>
    <n v="0"/>
    <n v="0"/>
    <n v="67.764118247000084"/>
    <n v="9.3071808993258784"/>
    <n v="1987.5017545690005"/>
    <n v="1.1031009368997593"/>
    <n v="697.13406141899964"/>
    <n v="819.26219685099977"/>
    <n v="-895.44047669599922"/>
    <n v="95.749092418768797"/>
    <n v="-122.98583257308461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3.688823688578516"/>
    <n v="136.99586712600001"/>
    <n v="18.815936085143992"/>
    <n v="181.16971196396568"/>
    <n v="22.06"/>
    <n v="3.0298691394574182"/>
    <n v="22.567168566000429"/>
    <n v="80.516457525999954"/>
    <n v="159.05586712600001"/>
    <n v="2013.6530035140004"/>
    <n v="1.117615372998249"/>
    <n v="10231.364288698001"/>
    <n v="21179.648657633996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6289900675389295"/>
    <n v="1.4064365806655885E-2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2.19708360825004"/>
    <n v="-0.13010857026468278"/>
    <n v="212.65068257691345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781816797300586"/>
    <n v="9.2061431637528904E-2"/>
    <n v="0.53018745429563285"/>
    <n v="1.5267411589298305"/>
    <n v="94.935003724000012"/>
    <n v="13.039013510318346"/>
    <n v="0"/>
    <n v="0"/>
    <n v="70.935816240999998"/>
    <n v="9.7428032869822392"/>
    <n v="2179.5238234790004"/>
    <n v="1.209676804635778"/>
    <n v="-400.29271467600029"/>
    <n v="418.96948217499948"/>
    <n v="-1202.5154191269992"/>
    <n v="-54.978900405550633"/>
    <n v="-165.16157561806875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77.402412905483928"/>
    <n v="215.92799427099999"/>
    <n v="29.657006626774297"/>
    <n v="210.82671859073997"/>
    <n v="0"/>
    <n v="0"/>
    <n v="22.567168566000429"/>
    <n v="129.46001610899998"/>
    <n v="215.92799427099999"/>
    <n v="1933.2570112699998"/>
    <n v="1.0729940818907227"/>
    <n v="12164.621299968001"/>
    <n v="21525.507351714998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0.239913221563578"/>
    <n v="3.9685389790595604E-2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5.461427483014489"/>
    <n v="0.22411989615122785"/>
    <n v="222.77526940803915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4.382534462598244"/>
    <n v="0.1793500359818932"/>
    <n v="0.70953749027752611"/>
    <n v="1.6140916035765129"/>
    <n v="206.05538788699999"/>
    <n v="28.301036299988631"/>
    <n v="0"/>
    <n v="0"/>
    <n v="117.086855286"/>
    <n v="16.081498162609616"/>
    <n v="2256.3992544429998"/>
    <n v="1.2523441178726158"/>
    <n v="80.663675155999954"/>
    <n v="499.63315733099944"/>
    <n v="-1286.1827404239989"/>
    <n v="11.078893020416242"/>
    <n v="-176.6530096515614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3.156789888665038"/>
    <n v="129.337901085"/>
    <n v="17.764139395269158"/>
    <n v="228.59085798600913"/>
    <n v="0"/>
    <n v="0"/>
    <n v="22.567168566000429"/>
    <n v="107.86036197500005"/>
    <n v="129.337901085"/>
    <n v="1822.4246027969996"/>
    <n v="1.0114800060694735"/>
    <n v="13987.045902765001"/>
    <n v="21851.279225185001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7533517005960118"/>
    <n v="3.0048573436518518E-2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996749304767913"/>
    <n v="-0.12121700872408908"/>
    <n v="182.18031160981729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2.631133973437827"/>
    <n v="0.13186256988541162"/>
    <n v="0.84140006016293767"/>
    <n v="1.6970535216808076"/>
    <n v="149.187232935"/>
    <n v="20.490380465584852"/>
    <n v="0"/>
    <n v="0"/>
    <n v="88.394914121999989"/>
    <n v="12.140753507852969"/>
    <n v="2060.0067498539997"/>
    <n v="1.1433425759548852"/>
    <n v="-455.9837542569997"/>
    <n v="43.649403073999736"/>
    <n v="-1731.2240913509986"/>
    <n v="-62.627883278205736"/>
    <n v="-237.7779894773164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0.11367184031094"/>
    <n v="365.02848912100001"/>
    <n v="50.13547389893408"/>
    <n v="278.72633188494319"/>
    <n v="0"/>
    <n v="0"/>
    <n v="22.567168566000429"/>
    <n v="81.702570426000079"/>
    <n v="365.02848912100001"/>
    <n v="1867.2502377070005"/>
    <n v="1.036359078378555"/>
    <n v="15854.296140472001"/>
    <n v="22175.065740565002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9.5884326538888001"/>
    <n v="3.7160538289439597E-2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3.214879933194503"/>
    <n v="0.25545163492553208"/>
    <n v="205.02239114580502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40.204660441837603"/>
    <n v="0.16246722689890394"/>
    <n v="1.0038672870618417"/>
    <n v="1.7402212532243464"/>
    <n v="194.78149021000004"/>
    <n v="26.752603178821687"/>
    <n v="0"/>
    <n v="0"/>
    <n v="97.942310232999972"/>
    <n v="13.452057263015917"/>
    <n v="2159.9740381500005"/>
    <n v="1.1988263052774588"/>
    <n v="167.53378400699972"/>
    <n v="211.18318708099946"/>
    <n v="-1642.6915628259992"/>
    <n v="23.010219491356899"/>
    <n v="-225.61833507949095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5.570218725972381"/>
    <n v="138.975383534"/>
    <n v="19.087816215499782"/>
    <n v="297.81414810044299"/>
    <n v="0"/>
    <n v="0"/>
    <n v="22.567168566000429"/>
    <n v="108.992174087"/>
    <n v="138.975383534"/>
    <n v="1838.2170359380002"/>
    <n v="1.0202451041398106"/>
    <n v="17692.513176410001"/>
    <n v="22485.931969424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5.0691125193987956"/>
    <n v="1.9645645609681427E-2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989549431813664"/>
    <n v="0.10906489952280855"/>
    <n v="215.30301501247976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9.225663060147212"/>
    <n v="0.15851109375422476"/>
    <n v="1.1623783808160664"/>
    <n v="1.7509322990005836"/>
    <n v="203.04056162799998"/>
    <n v="27.886959734124169"/>
    <n v="0"/>
    <n v="0"/>
    <n v="82.555313070999944"/>
    <n v="11.338703326023044"/>
    <n v="2123.8129106370002"/>
    <n v="1.1787561978940355"/>
    <n v="-89.089216140000133"/>
    <n v="122.09397094099933"/>
    <n v="-1587.1384857979992"/>
    <n v="-12.236113628333552"/>
    <n v="-217.98830091407675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9.951670085812253"/>
    <n v="132.08309167499999"/>
    <n v="18.141182380335792"/>
    <n v="315.9553304807788"/>
    <n v="0"/>
    <n v="0"/>
    <n v="22.567168566000429"/>
    <n v="90.813163086000003"/>
    <n v="132.08309167499999"/>
    <n v="1956.0839186229998"/>
    <n v="1.085663445743978"/>
    <n v="19648.597095033001"/>
    <n v="22816.868693226999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3023738500578736"/>
    <n v="8.9229861333990149E-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783245446938306"/>
    <n v="5.5698161377846944E-2"/>
    <n v="181.56769529213139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50.63526279699088"/>
    <n v="0.204617341360845"/>
    <n v="1.3669957221769111"/>
    <n v="1.7556606296955306"/>
    <n v="215.700804482"/>
    <n v="29.625802849326845"/>
    <n v="0"/>
    <n v="0"/>
    <n v="152.96656888900011"/>
    <n v="21.009459947664038"/>
    <n v="2324.751291994"/>
    <n v="1.2902807871048232"/>
    <n v="-268.3137341330002"/>
    <n v="-146.21976319200087"/>
    <n v="-1841.279260798"/>
    <n v="-36.852017350052577"/>
    <n v="-252.8937084956857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82.37881911853745"/>
    <n v="236.895451452"/>
    <n v="32.536818569004893"/>
    <n v="348.49214904978368"/>
    <n v="0"/>
    <n v="0"/>
    <n v="22.567168566000429"/>
    <n v="130.69846926400001"/>
    <n v="236.895451452"/>
    <n v="3284.0142716850005"/>
    <n v="1.8226898223158969"/>
    <n v="22932.611366718003"/>
    <n v="22932.61136671800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8.2810074082123108"/>
    <n v="3.2093534363324877E-2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6.161205409264156"/>
    <n v="-0.30776779866158704"/>
    <n v="242.03712708989354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4.09118575947768"/>
    <n v="0.46104303233117527"/>
    <n v="1.8280387545080865"/>
    <n v="1.8280387545080865"/>
    <n v="472.14796739199994"/>
    <n v="64.847985297305897"/>
    <n v="0"/>
    <n v="0"/>
    <n v="358.53198676099998"/>
    <n v="49.243200462171785"/>
    <n v="4114.6942258380004"/>
    <n v="2.2837328546470719"/>
    <n v="-1385.1976953480003"/>
    <n v="-1531.417458540001"/>
    <n v="-1531.417458540001"/>
    <n v="-190.25239116874181"/>
    <n v="-210.33519933167085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2.278938770953751"/>
    <n v="217.409102308"/>
    <n v="29.860431990940608"/>
    <n v="29.860431990940608"/>
    <n v="0"/>
    <n v="0"/>
    <n v="0"/>
    <n v="106.74784200799996"/>
    <n v="217.409102308"/>
    <n v="1545.886143102"/>
    <n v="0.82019740405546315"/>
    <n v="1545.886143102"/>
    <n v="23127.4505180330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8.3501773157029255"/>
    <n v="3.093593348391584E-2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9.419748264572398"/>
    <n v="0.15227772120217439"/>
    <n v="236.14096270781826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5131582357398887"/>
    <n v="3.6749145323084216E-2"/>
    <n v="3.6749145323084216E-2"/>
    <n v="1.7561633810179107"/>
    <n v="45.851716745999994"/>
    <n v="6.2975839329033674"/>
    <n v="0"/>
    <n v="0"/>
    <n v="23.412090046000003"/>
    <n v="3.2155743028365196"/>
    <n v="1615.149949894"/>
    <n v="0.85694654937854742"/>
    <n v="217.74517171199997"/>
    <n v="217.74517171199997"/>
    <n v="-1590.6646406250013"/>
    <n v="29.906590028832511"/>
    <n v="-218.47260679310133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78.282499156771195"/>
    <n v="288.35147585499999"/>
    <n v="39.604135902541493"/>
    <n v="69.464567893482098"/>
    <n v="0"/>
    <n v="0"/>
    <n v="0"/>
    <n v="119.10273291700003"/>
    <n v="288.35147585499999"/>
    <n v="2031.2142501810001"/>
    <n v="1.0776968682414767"/>
    <n v="3577.1003932829999"/>
    <n v="23427.995550120006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8.085483875445277"/>
    <n v="0.10405176179917149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825708724368104"/>
    <n v="-5.3408444022051998E-2"/>
    <n v="213.12371927479526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6.258180373219162"/>
    <n v="0.14006464590067852"/>
    <n v="0.17681379122376273"/>
    <n v="1.8664657470557611"/>
    <n v="220.58772052800001"/>
    <n v="30.297004849095416"/>
    <n v="0"/>
    <n v="0"/>
    <n v="43.402380105999981"/>
    <n v="5.9611755241237505"/>
    <n v="2295.204350815"/>
    <n v="1.2177615141421552"/>
    <n v="-364.65290830700008"/>
    <n v="-146.9077365950001"/>
    <n v="-1966.1445159460013"/>
    <n v="-50.083889097587267"/>
    <n v="-270.043544541171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1.526768800031142"/>
    <n v="156.36985620299998"/>
    <n v="21.476890374019209"/>
    <n v="90.941458267501304"/>
    <n v="0"/>
    <n v="0"/>
    <n v="0"/>
    <n v="111.82289489900006"/>
    <n v="156.36985620299998"/>
    <n v="1964.8233786620003"/>
    <n v="1.0424720098546902"/>
    <n v="5541.9237719450002"/>
    <n v="23646.526710125007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9.484569608378381"/>
    <n v="3.5138656753621697E-2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475481044810433"/>
    <n v="-4.046657962638335E-2"/>
    <n v="210.07966127491403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865203672102499"/>
    <n v="0.12309466230640233"/>
    <n v="0.29990845353016504"/>
    <n v="1.8760560010570633"/>
    <n v="168.91107145999999"/>
    <n v="23.199385436506827"/>
    <n v="0"/>
    <n v="0"/>
    <n v="63.094457706999975"/>
    <n v="8.6658182355956708"/>
    <n v="2196.8289078290004"/>
    <n v="1.1655666721610927"/>
    <n v="-308.27585676600017"/>
    <n v="-455.18359336100025"/>
    <n v="-2006.3832771960015"/>
    <n v="-42.340684716912932"/>
    <n v="-275.57020732092485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5.402577390733185"/>
    <n v="137.55850835199999"/>
    <n v="18.893213024728933"/>
    <n v="109.83467129223024"/>
    <n v="0"/>
    <n v="0"/>
    <n v="0"/>
    <n v="150.80751953200001"/>
    <n v="137.55850835199999"/>
    <n v="1937.4762485199997"/>
    <n v="1.0279625032840267"/>
    <n v="7479.4000204650001"/>
    <n v="23909.488741186007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2546184110906053"/>
    <n v="8.3529633635378055E-3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40.697298086176225"/>
    <n v="0.15721287132668482"/>
    <n v="210.06033230961921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6.831682705401199"/>
    <n v="0.14228007426066375"/>
    <n v="0.44218852779082879"/>
    <n v="1.9153499805609584"/>
    <n v="173.638341887"/>
    <n v="23.848660630552022"/>
    <n v="0"/>
    <n v="0"/>
    <n v="94.527338901000036"/>
    <n v="12.983022074849172"/>
    <n v="2205.6419293079998"/>
    <n v="1.1702425775446907"/>
    <n v="28.144936753000479"/>
    <n v="-427.03865660799977"/>
    <n v="-2080.5842505800015"/>
    <n v="3.8656153807750235"/>
    <n v="-285.76146930523504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38.39336022490667"/>
    <n v="499.10288574200001"/>
    <n v="68.550155526918758"/>
    <n v="178.384826819149"/>
    <n v="127.47884999999999"/>
    <n v="17.508804784611119"/>
    <n v="17.508804784611119"/>
    <n v="93.744744596999993"/>
    <n v="626.58173574199998"/>
    <n v="2014.3969675559999"/>
    <n v="1.0687741596617788"/>
    <n v="9493.7969880210003"/>
    <n v="24208.697069555001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5940879109705683"/>
    <n v="1.7020285038232556E-2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6.775377609253368"/>
    <n v="0.33521159673845591"/>
    <n v="163.6852981635023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983608745004439"/>
    <n v="0.13127801991994018"/>
    <n v="0.57346654771076888"/>
    <n v="1.9021474309879902"/>
    <n v="152.72492555100001"/>
    <n v="20.976271022343912"/>
    <n v="0"/>
    <n v="0"/>
    <n v="94.704377303000001"/>
    <n v="13.007337722660528"/>
    <n v="2261.8262704099998"/>
    <n v="1.2000521795817187"/>
    <n v="384.36855439700031"/>
    <n v="-42.67010221099946"/>
    <n v="-2393.3497576020004"/>
    <n v="52.791768864248915"/>
    <n v="-328.71879285975484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7.72224746518312"/>
    <n v="327.91874749600004"/>
    <n v="45.038571771879418"/>
    <n v="223.42339859102842"/>
    <n v="128.50014999999999"/>
    <n v="17.649077012722081"/>
    <n v="35.157881797333204"/>
    <n v="104.26686983199997"/>
    <n v="456.418897496"/>
    <n v="2109.3853955309996"/>
    <n v="1.119171960552904"/>
    <n v="11603.182383552001"/>
    <n v="24304.429461571999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6463517314561562"/>
    <n v="1.3509089730484737E-2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9.1696676148399199"/>
    <n v="3.5422247732214106E-2"/>
    <n v="205.05204938659227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30.720491835800591"/>
    <n v="0.11867266273666199"/>
    <n v="0.69213921044743087"/>
    <n v="1.9328143783290472"/>
    <n v="151.46070195700003"/>
    <n v="20.802634029921673"/>
    <n v="0"/>
    <n v="0"/>
    <n v="72.210360621999968"/>
    <n v="9.9178578058789153"/>
    <n v="2333.0564581099998"/>
    <n v="1.2378446232895661"/>
    <n v="-156.90815689799987"/>
    <n v="-199.57825910899933"/>
    <n v="-2149.9651998240001"/>
    <n v="-21.550824220960674"/>
    <n v="-295.29071667516496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3.644333218652982"/>
    <n v="145.61451615700003"/>
    <n v="19.999679454266456"/>
    <n v="243.42307804529486"/>
    <n v="0"/>
    <n v="0"/>
    <n v="35.157881797333204"/>
    <n v="133.59999005000003"/>
    <n v="145.61451615700003"/>
    <n v="2270.6238144860008"/>
    <n v="1.2047198731537179"/>
    <n v="13873.806198038001"/>
    <n v="24641.796264788001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0.016050962657427"/>
    <n v="7.4155936787949961E-2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808670967954713"/>
    <n v="-5.3342627500251406E-2"/>
    <n v="135.78195093562303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9.388182973055649"/>
    <n v="0.15215578509469366"/>
    <n v="0.8442949955421245"/>
    <n v="1.9135212956181733"/>
    <n v="216.948239554"/>
    <n v="29.79713399294106"/>
    <n v="0"/>
    <n v="0"/>
    <n v="69.830917033999981"/>
    <n v="9.5910489801145928"/>
    <n v="2557.4029710740006"/>
    <n v="1.3568756582484114"/>
    <n v="-387.3179150400008"/>
    <n v="-586.8961741490001"/>
    <n v="-2617.9467900200007"/>
    <n v="-53.196853941010367"/>
    <n v="-359.56646363659155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7.82436107897513"/>
    <n v="334.90676548600004"/>
    <n v="45.998353279307992"/>
    <n v="289.42143132460285"/>
    <n v="0"/>
    <n v="0"/>
    <n v="35.157881797333204"/>
    <n v="122.212078953"/>
    <n v="334.90676548600004"/>
    <n v="2154.6904558440001"/>
    <n v="1.1432093665579381"/>
    <n v="16028.496653882001"/>
    <n v="24974.062117835001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9.80460044589983"/>
    <n v="0.11042078533770967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9.670114694693655"/>
    <n v="-0.11461507626053605"/>
    <n v="136.10858554569731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2.773167134710036"/>
    <n v="0.16523191310501478"/>
    <n v="1.0095269086471392"/>
    <n v="1.9526997725528776"/>
    <n v="209.92603130700002"/>
    <n v="28.832656565088449"/>
    <n v="0"/>
    <n v="0"/>
    <n v="101.49866182700003"/>
    <n v="13.940510569621582"/>
    <n v="2466.115148978"/>
    <n v="1.3084412796629528"/>
    <n v="-527.44812518300023"/>
    <n v="-1114.3442993320004"/>
    <n v="-2689.4111609460015"/>
    <n v="-72.443281829403702"/>
    <n v="-369.38186218778952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9.349972483466047"/>
    <n v="219.65416787300001"/>
    <n v="30.168784432982857"/>
    <n v="319.59021575758572"/>
    <n v="0"/>
    <n v="0"/>
    <n v="35.157881797333204"/>
    <n v="89.257738867"/>
    <n v="219.65416787300001"/>
    <n v="2023.0527199800003"/>
    <n v="1.0733666231494623"/>
    <n v="18051.549373862003"/>
    <n v="25129.86460010800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7049419547709679"/>
    <n v="3.2250273869959545E-2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632562731991534"/>
    <n v="7.5840208164729514E-2"/>
    <n v="92.526268344494355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2.685795924304088"/>
    <n v="0.2035242054116872"/>
    <n v="1.2130511140588265"/>
    <n v="2.0009141562807851"/>
    <n v="280.01687131400001"/>
    <n v="38.459405118844415"/>
    <n v="0"/>
    <n v="0"/>
    <n v="103.58011079799996"/>
    <n v="14.226390805459664"/>
    <n v="2406.6497020920006"/>
    <n v="1.2768908285611498"/>
    <n v="-240.65538498899991"/>
    <n v="-1354.9996843210004"/>
    <n v="-3097.6003299420008"/>
    <n v="-33.053233192312554"/>
    <n v="-425.44531487145906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6.930606112418559"/>
    <n v="161.39139082600002"/>
    <n v="22.166581796818157"/>
    <n v="341.75679755440387"/>
    <n v="84.811900000000009"/>
    <n v="11.648638189879811"/>
    <n v="46.806519987213015"/>
    <n v="102.16521362799992"/>
    <n v="246.20329082600003"/>
    <n v="1936.3398166460001"/>
    <n v="1.0273595491291561"/>
    <n v="19987.889190508002"/>
    <n v="25227.987380816001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681676607725906"/>
    <n v="9.9351386234602414E-3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8.687986680662313"/>
    <n v="0.11082113483549857"/>
    <n v="94.224705593343003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8.344466372950656"/>
    <n v="0.2253835393468156"/>
    <n v="1.4384346534056422"/>
    <n v="2.0747697217969865"/>
    <n v="326.32241260000012"/>
    <n v="44.819320373981455"/>
    <n v="0"/>
    <n v="0"/>
    <n v="98.474457807999897"/>
    <n v="13.525145998969196"/>
    <n v="2361.136687054"/>
    <n v="1.2527430884759718"/>
    <n v="-215.9241577439999"/>
    <n v="-1570.9238420650004"/>
    <n v="-3224.4352715460009"/>
    <n v="-29.656479692288343"/>
    <n v="-442.86568093541382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92.397208183567045"/>
    <n v="336.98818700100003"/>
    <n v="46.284229744153926"/>
    <n v="388.04102729855782"/>
    <n v="28.055799999999998"/>
    <n v="3.8533727381137548"/>
    <n v="50.65989272532677"/>
    <n v="115.87616448500003"/>
    <n v="365.043987001"/>
    <n v="1905.5470584150003"/>
    <n v="1.0110219032569356"/>
    <n v="21893.436248923001"/>
    <n v="25177.450520607999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6.278490466537261"/>
    <n v="2.3260699277239949E-2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4.23556722728172"/>
    <n v="0.20951094182659361"/>
    <n v="134.67702737368643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1.818217598856165"/>
    <n v="0.20017276720673194"/>
    <n v="1.638607420612374"/>
    <n v="2.079339453199232"/>
    <n v="244.79133388099999"/>
    <n v="33.62129229975789"/>
    <n v="0"/>
    <n v="0"/>
    <n v="132.48894708699996"/>
    <n v="18.196925299098275"/>
    <n v="2282.8273393830004"/>
    <n v="1.2111946704636676"/>
    <n v="17.600341911999976"/>
    <n v="-1553.3235001530004"/>
    <n v="-2938.5211955010009"/>
    <n v="2.4173496284255527"/>
    <n v="-403.59631395693566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39.85673362880758"/>
    <n v="361.39938073500002"/>
    <n v="49.63702768395278"/>
    <n v="437.67805498251062"/>
    <n v="220.66257999999999"/>
    <n v="30.307286553719567"/>
    <n v="80.967179279046334"/>
    <n v="145.88126228399977"/>
    <n v="582.06196073499996"/>
    <n v="3445.4144045110002"/>
    <n v="1.828025927449408"/>
    <n v="25338.850653434001"/>
    <n v="25338.85065343400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0357113145994248"/>
    <n v="1.4951598279709646E-2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2.441858599331155"/>
    <n v="-0.1639520746736855"/>
    <n v="168.3963741836194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90.730045660375126"/>
    <n v="0.35048840253878849"/>
    <n v="1.9890958231511622"/>
    <n v="1.9890958231511622"/>
    <n v="311.321252797"/>
    <n v="42.758959941380404"/>
    <n v="0"/>
    <n v="0"/>
    <n v="349.26991967399994"/>
    <n v="47.971085718994736"/>
    <n v="4106.0055769820001"/>
    <n v="2.1785143299881966"/>
    <n v="-969.60366034000072"/>
    <n v="-2522.9271604930009"/>
    <n v="-2522.9271604930009"/>
    <n v="-133.17190425970631"/>
    <n v="-346.51582704790013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8.108354397264932"/>
    <n v="343.91728193699998"/>
    <n v="47.235918362057681"/>
    <n v="47.235918362057681"/>
    <n v="0"/>
    <n v="0"/>
    <n v="0"/>
    <n v="98.999336147999941"/>
    <n v="343.91728193699998"/>
    <n v="1964.4841594950001"/>
    <n v="0.95993664121514277"/>
    <n v="1964.4841594950001"/>
    <n v="25757.448669827001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8.095946382019932"/>
    <n v="0.16410777378735941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9.209581284171449"/>
    <n v="6.8342926695001638E-2"/>
    <n v="148.18620720321849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5.0653353361235318"/>
    <n v="1.8021207044608599E-2"/>
    <n v="1.8021207044608599E-2"/>
    <n v="1.8161056752180826"/>
    <n v="29.458927858999999"/>
    <n v="4.0460877788525158"/>
    <n v="0"/>
    <n v="0"/>
    <n v="7.4209809330000027"/>
    <n v="1.0192475572710167"/>
    <n v="2001.364068287"/>
    <n v="0.97795784825975129"/>
    <n v="102.98202702900008"/>
    <n v="102.98202702900008"/>
    <n v="-2637.6903051760009"/>
    <n v="14.144245948047917"/>
    <n v="-362.27817112868479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8.60043175800287"/>
    <n v="111.39789541499999"/>
    <n v="15.300138056138419"/>
    <n v="62.536056418196097"/>
    <n v="0"/>
    <n v="0"/>
    <n v="0"/>
    <n v="447.71988542899999"/>
    <n v="111.39789541499999"/>
    <n v="2220.6561107080001"/>
    <n v="1.0851139511121852"/>
    <n v="4185.140270203"/>
    <n v="25946.89053035400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9176011901218928"/>
    <n v="2.0191397207548766E-2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804541680581639"/>
    <n v="4.1997632057125783E-2"/>
    <n v="173.81645760816824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9.410062220958629"/>
    <n v="0.1046337083941862"/>
    <n v="0.1226549154387948"/>
    <n v="1.7917417690009132"/>
    <n v="182.79470340800003"/>
    <n v="25.106257058575299"/>
    <n v="0"/>
    <n v="0"/>
    <n v="31.335327537999945"/>
    <n v="4.3038051623833287"/>
    <n v="2434.7861416539999"/>
    <n v="1.1897476595063714"/>
    <n v="-128.18302218499974"/>
    <n v="-25.200995155999664"/>
    <n v="-2401.2204190540006"/>
    <n v="-17.605520540376986"/>
    <n v="-329.79980257147446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696087344420427"/>
    <n v="170.13176654599999"/>
    <n v="23.367043930149563"/>
    <n v="85.90310034834566"/>
    <n v="27.017807999999999"/>
    <n v="3.7108079181770508"/>
    <n v="3.7108079181770508"/>
    <n v="107.33628480300001"/>
    <n v="197.149574546"/>
    <n v="2068.5652801720003"/>
    <n v="1.0107954281967957"/>
    <n v="6253.7055503749998"/>
    <n v="26050.632431864004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8.4827946366247566"/>
    <n v="2.8944072173039882E-2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8.347077627486147"/>
    <n v="-6.5274352564675023E-2"/>
    <n v="165.94486102549249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9.848123582676031"/>
    <n v="0.14176974233104206"/>
    <n v="0.26442465776983681"/>
    <n v="1.8201430184706213"/>
    <n v="187.93566202399998"/>
    <n v="25.812350977788626"/>
    <n v="0"/>
    <n v="0"/>
    <n v="102.192249702"/>
    <n v="14.035772604887415"/>
    <n v="2358.6931918980004"/>
    <n v="1.1525651705278377"/>
    <n v="-423.71009426700027"/>
    <n v="-448.91108942299991"/>
    <n v="-2516.6546565550007"/>
    <n v="-58.195201210162182"/>
    <n v="-345.65431906472367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8.892332154396492"/>
    <n v="169.92624759"/>
    <n v="23.33881657102183"/>
    <n v="109.2419169193675"/>
    <n v="0"/>
    <n v="0"/>
    <n v="3.7108079181770508"/>
    <n v="107.31972148999995"/>
    <n v="169.92624759"/>
    <n v="1876.1431719349998"/>
    <n v="0.91676920182903188"/>
    <n v="8129.8487223100001"/>
    <n v="25989.29935527900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2609775789130908"/>
    <n v="1.1126754146706641E-2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2.248263804635236"/>
    <n v="0.18588636630427779"/>
    <n v="177.49582674395154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8.49435393939644"/>
    <n v="0.13695336564256042"/>
    <n v="0.40137802341239726"/>
    <n v="1.8260583904187055"/>
    <n v="173.31122575600003"/>
    <n v="23.803732295541348"/>
    <n v="0"/>
    <n v="0"/>
    <n v="106.96010241600001"/>
    <n v="14.69062164385509"/>
    <n v="2156.4145001070001"/>
    <n v="1.0537225674715924"/>
    <n v="100.14005148799993"/>
    <n v="-348.77103793499998"/>
    <n v="-2444.6595418200013"/>
    <n v="13.753909865238798"/>
    <n v="-335.76602458025991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69.696545889042767"/>
    <n v="169.51257126200002"/>
    <n v="23.281999474923403"/>
    <n v="132.52391639429089"/>
    <n v="126.3381974"/>
    <n v="17.352139865681753"/>
    <n v="21.062947783858803"/>
    <n v="99.366345250999913"/>
    <n v="295.85076866200001"/>
    <n v="2089.3681252820002"/>
    <n v="1.0209606479905482"/>
    <n v="10219.216847592001"/>
    <n v="26064.27051300500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9.0370523941134593"/>
    <n v="3.0835250401728371E-2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6.891603242893964"/>
    <n v="0.20240621658911517"/>
    <n v="147.61205237759208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4.582567738005594"/>
    <n v="0.22976876108853034"/>
    <n v="0.63114678450092754"/>
    <n v="1.9349218987100174"/>
    <n v="303.36091412600001"/>
    <n v="41.66563335575519"/>
    <n v="0"/>
    <n v="0"/>
    <n v="166.85458982000006"/>
    <n v="22.91693438225041"/>
    <n v="2559.5836292280001"/>
    <n v="1.2507294090790786"/>
    <n v="-55.996701161999852"/>
    <n v="-404.76773909699983"/>
    <n v="-2885.0247973790015"/>
    <n v="-7.6909644951116372"/>
    <n v="-396.24875793962048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8.929967568351231"/>
    <n v="172.634485254"/>
    <n v="23.71078419207667"/>
    <n v="156.23470058636755"/>
    <n v="111.53113999999999"/>
    <n v="15.318438765843375"/>
    <n v="36.381386549702178"/>
    <n v="106.70457494000001"/>
    <n v="284.16562525400002"/>
    <n v="2015.4368392459999"/>
    <n v="0.98483444658795838"/>
    <n v="12234.653686838001"/>
    <n v="25970.321956719999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6347763952429581"/>
    <n v="5.57800677696487E-3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397090175347177"/>
    <n v="5.1221276711837488E-2"/>
    <n v="152.83947493809936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4.020340291937373"/>
    <n v="0.19219097501375645"/>
    <n v="0.82333775951468402"/>
    <n v="2.0178169817150029"/>
    <n v="237.98669741800001"/>
    <n v="32.686697647696676"/>
    <n v="0"/>
    <n v="0"/>
    <n v="155.32689204400003"/>
    <n v="21.333642644240694"/>
    <n v="2408.7504287080001"/>
    <n v="1.1770254216017149"/>
    <n v="-288.49064343699985"/>
    <n v="-693.25838253399968"/>
    <n v="-3016.6072839180015"/>
    <n v="-39.623250116590192"/>
    <n v="-414.32118383525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7987017879725224"/>
    <n v="171.793434225"/>
    <n v="23.595268572970777"/>
    <n v="179.82996915933833"/>
    <n v="15.9079508"/>
    <n v="2.1849052221635064"/>
    <n v="38.566291771865686"/>
    <n v="-197.90099707700003"/>
    <n v="187.70138502500001"/>
    <n v="2270.6126700519999"/>
    <n v="1.1095250065801365"/>
    <n v="14505.266356890001"/>
    <n v="25970.310812285996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6.270870492807958"/>
    <n v="0.15788044770892862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745817133113286"/>
    <n v="7.0250720871945062E-3"/>
    <n v="168.6227276193654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6.121160442215313"/>
    <n v="0.19966517215558241"/>
    <n v="1.0230029316702665"/>
    <n v="2.077348766174365"/>
    <n v="284.11322647200001"/>
    <n v="39.0220261559016"/>
    <n v="0"/>
    <n v="0"/>
    <n v="124.49610362500005"/>
    <n v="17.09913428631371"/>
    <n v="2679.222000149"/>
    <n v="1.309190178735719"/>
    <n v="-394.23271163900012"/>
    <n v="-1087.4910941729997"/>
    <n v="-3023.5220805170006"/>
    <n v="-54.146578728903975"/>
    <n v="-415.27090862314361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58.01467655552423"/>
    <n v="761.61594965500001"/>
    <n v="104.6054697179619"/>
    <n v="284.43543887730021"/>
    <n v="0"/>
    <n v="0"/>
    <n v="38.566291771865686"/>
    <n v="134.41273623699999"/>
    <n v="761.61594965500001"/>
    <n v="1973.653601061"/>
    <n v="0.96441724895949199"/>
    <n v="16478.919957951002"/>
    <n v="25789.273957502995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9.2328002866424974"/>
    <n v="3.1503160138057353E-2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80.85327257401876"/>
    <n v="0.28765589415165055"/>
    <n v="279.14611488807782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7.56178802823986"/>
    <n v="0.20479056786567007"/>
    <n v="1.2277934995359363"/>
    <n v="2.1299630120912965"/>
    <n v="313.40273666999997"/>
    <n v="43.044844970894495"/>
    <n v="0"/>
    <n v="0"/>
    <n v="105.69557598200004"/>
    <n v="14.51694305734536"/>
    <n v="2392.7519137130002"/>
    <n v="1.1692078168251621"/>
    <n v="169.58163056900025"/>
    <n v="-917.90946360399948"/>
    <n v="-2326.4923247650004"/>
    <n v="23.291484545778903"/>
    <n v="-319.53614224796098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4.990865595412131"/>
    <n v="400.75938085199999"/>
    <n v="55.042995484657162"/>
    <n v="339.4784343619574"/>
    <n v="33.360839999999996"/>
    <n v="4.5820027009236899"/>
    <n v="43.148294472789374"/>
    <n v="104.52936744300007"/>
    <n v="434.12022085199999"/>
    <n v="2130.8788707849999"/>
    <n v="1.0412446932549955"/>
    <n v="18609.798828736002"/>
    <n v="25897.100108307997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8753501409931435"/>
    <n v="2.3459324340664035E-2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4.875257423299558"/>
    <n v="0.23081007840880485"/>
    <n v="324.38880957938585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50.160865901164591"/>
    <n v="0.17845992218819784"/>
    <n v="1.406253421724134"/>
    <n v="2.1209799371908762"/>
    <n v="227.87319914700001"/>
    <n v="31.297641604937887"/>
    <n v="0"/>
    <n v="0"/>
    <n v="137.34016514300001"/>
    <n v="18.863224296226708"/>
    <n v="2496.0922350749997"/>
    <n v="1.2197046154431934"/>
    <n v="107.13316715599996"/>
    <n v="-810.77629644799958"/>
    <n v="-1978.7037726199999"/>
    <n v="14.714391522134965"/>
    <n v="-271.76851753351349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0.43807151978605"/>
    <n v="283.28251901300001"/>
    <n v="38.907931192440984"/>
    <n v="378.38636555439837"/>
    <n v="120.12840019000001"/>
    <n v="16.499244447328728"/>
    <n v="59.647538920118102"/>
    <n v="109.42186408600006"/>
    <n v="403.41091920300005"/>
    <n v="2114.9638691660002"/>
    <n v="1.0334678969264348"/>
    <n v="20724.762697902002"/>
    <n v="26075.72416082800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9.263403983833765"/>
    <n v="6.5728498577487457E-2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5494671986105977"/>
    <n v="9.0703720861175716E-3"/>
    <n v="298.2502900973341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7.663012767684506"/>
    <n v="0.27630574086840493"/>
    <n v="1.6825591625925389"/>
    <n v="2.1897105347285324"/>
    <n v="420.876588341"/>
    <n v="57.806028401383493"/>
    <n v="0"/>
    <n v="0"/>
    <n v="144.57557569599999"/>
    <n v="19.856984366301013"/>
    <n v="2680.4160332030001"/>
    <n v="1.3097736377948399"/>
    <n v="-546.88989490500001"/>
    <n v="-1357.6661913529997"/>
    <n v="-2309.6695097810007"/>
    <n v="-75.113545569073906"/>
    <n v="-317.22558341029901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3.21028926793278"/>
    <n v="285.129998753"/>
    <n v="39.161676516556973"/>
    <n v="417.54804207095532"/>
    <n v="165.71934599999997"/>
    <n v="22.761012341634906"/>
    <n v="82.408551261753004"/>
    <n v="134.40882163499998"/>
    <n v="450.84934475299997"/>
    <n v="1982.6970439130002"/>
    <n v="0.96883628798019938"/>
    <n v="22707.459741815004"/>
    <n v="26152.87414632600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0361445692250015"/>
    <n v="1.0359603326952366E-2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01.99955211076184"/>
    <n v="0.36288911297472187"/>
    <n v="346.01427498081421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6.239056562204162"/>
    <n v="0.20008461731510094"/>
    <n v="1.8826437799076401"/>
    <n v="2.2054387834984026"/>
    <n v="237.045564211"/>
    <n v="32.557436067460593"/>
    <n v="0"/>
    <n v="0"/>
    <n v="172.422148967"/>
    <n v="23.681620494743566"/>
    <n v="2392.1647570910004"/>
    <n v="1.1689209052953005"/>
    <n v="333.17496081099961"/>
    <n v="-1024.491230542"/>
    <n v="-1994.0948908820003"/>
    <n v="45.760495548557685"/>
    <n v="-273.88243749016686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31.64121117873734"/>
    <n v="402.91413122"/>
    <n v="55.338943428593595"/>
    <n v="472.88698549954893"/>
    <n v="10.072743200000001"/>
    <n v="1.3834584665167526"/>
    <n v="83.792009728269761"/>
    <n v="333.48999743100006"/>
    <n v="412.98687441999999"/>
    <n v="3440.3078962249997"/>
    <n v="1.6810914919757416"/>
    <n v="26147.767638040004"/>
    <n v="26147.767638040004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790510821817874"/>
    <n v="1.2933570067309705E-2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4.229846895877714"/>
    <n v="-0.26409138803906929"/>
    <n v="314.226286684267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9.275491300079636"/>
    <n v="0.31762005987132386"/>
    <n v="2.2002638397789638"/>
    <n v="2.2002638397789638"/>
    <n v="283.60696746100001"/>
    <n v="38.952493129881603"/>
    <n v="0"/>
    <n v="0"/>
    <n v="366.39382380500007"/>
    <n v="50.322998170198026"/>
    <n v="4090.3086874909995"/>
    <n v="1.9987115518470651"/>
    <n v="-1190.4566153139997"/>
    <n v="-2214.9478458559997"/>
    <n v="-2214.9478458559997"/>
    <n v="-163.50533819595734"/>
    <n v="-304.21587142641795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4.562438645097089"/>
    <n v="281.39133539300002"/>
    <n v="38.648183282772564"/>
    <n v="38.648183282772564"/>
    <n v="3.5499154000000002"/>
    <n v="0.48756931632568623"/>
    <n v="0.48756931632568623"/>
    <n v="134.02012994600003"/>
    <n v="284.94125079299999"/>
    <n v="2223.0136734780008"/>
    <n v="1.0145082927466402"/>
    <n v="2223.0136734780008"/>
    <n v="26406.297152023006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5.530224969637636"/>
    <n v="0.14509080990095358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1.24206697013441"/>
    <n v="-3.7354357589226152E-2"/>
    <n v="283.77463842996184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2.090774850025923"/>
    <n v="0.17308360073080695"/>
    <n v="0.17308360073080695"/>
    <n v="2.2111694114391955"/>
    <n v="316.66734352900005"/>
    <n v="43.493228088507621"/>
    <n v="0"/>
    <n v="0"/>
    <n v="62.597383856999897"/>
    <n v="8.5975467615183128"/>
    <n v="2602.2784008640006"/>
    <n v="1.187591893477447"/>
    <n v="-461.1164463700008"/>
    <n v="-461.1164463700008"/>
    <n v="-2779.0463192550005"/>
    <n v="-63.33284182016034"/>
    <n v="-381.69295919462621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851248477216089"/>
    <n v="278.49219285000004"/>
    <n v="38.249995498460521"/>
    <n v="76.898178781233085"/>
    <n v="0"/>
    <n v="0"/>
    <n v="0.48756931632568623"/>
    <n v="108.37839040599999"/>
    <n v="278.49219285000004"/>
    <n v="1980.2066483689998"/>
    <n v="0.90369937445293047"/>
    <n v="4203.2203218470004"/>
    <n v="26165.847689684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5.298428196423"/>
    <n v="1.6884459471344891E-2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0.201367994157238"/>
    <n v="0.10035100331056566"/>
    <n v="302.1714647435374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3.833312544942423"/>
    <n v="0.11241897585108586"/>
    <n v="0.28550257658189282"/>
    <n v="2.2258666797215936"/>
    <n v="196.39208054799997"/>
    <n v="26.973812515241189"/>
    <n v="0"/>
    <n v="0"/>
    <n v="49.942939344999985"/>
    <n v="6.8595000297012305"/>
    <n v="2226.5416682619998"/>
    <n v="1.0161183503040163"/>
    <n v="-26.44361624300015"/>
    <n v="-487.56006261300092"/>
    <n v="-2677.3069133130007"/>
    <n v="-3.63194455078518"/>
    <n v="-367.71938320503443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7.69756523403463"/>
    <n v="394.62782733199998"/>
    <n v="54.200846582246477"/>
    <n v="131.09902536347957"/>
    <n v="67.980378000000002"/>
    <n v="9.3368834719333638"/>
    <n v="9.82445278825905"/>
    <n v="142.53724662200003"/>
    <n v="462.60820533200001"/>
    <n v="2034.908064797"/>
    <n v="0.92866325175754871"/>
    <n v="6238.1283866440008"/>
    <n v="26132.190474309002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6755211402623118"/>
    <n v="2.127283072722547E-2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0.183365734253961"/>
    <n v="0.10029118665446252"/>
    <n v="350.70190810527754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4.620414222392526"/>
    <n v="0.21471621427267706"/>
    <n v="0.50021879085456988"/>
    <n v="2.3081783227066865"/>
    <n v="318.07040219699996"/>
    <n v="43.685933626087909"/>
    <n v="0"/>
    <n v="0"/>
    <n v="152.42065604100003"/>
    <n v="20.934480596304621"/>
    <n v="2505.3991230349998"/>
    <n v="1.1433794660302259"/>
    <n v="-250.73072620700003"/>
    <n v="-738.2907888200009"/>
    <n v="-2504.3275452530006"/>
    <n v="-34.437048488138565"/>
    <n v="-343.96123048301075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1.595326163409013"/>
    <n v="210.48791242199999"/>
    <n v="28.909829105903604"/>
    <n v="160.00885446938318"/>
    <n v="0"/>
    <n v="0"/>
    <n v="9.82445278825905"/>
    <n v="79.422791706000027"/>
    <n v="210.48791242199999"/>
    <n v="2224.6240156469999"/>
    <n v="1.0152431984757864"/>
    <n v="8462.7524022910002"/>
    <n v="26480.671318021003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6.290337368998557"/>
    <n v="5.191229000084998E-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9.187686316659086"/>
    <n v="6.3755508474240621E-2"/>
    <n v="317.64133061730143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3.166634168779233"/>
    <n v="0.17665839118661683"/>
    <n v="0.67687718204118663"/>
    <n v="2.3569303541430497"/>
    <n v="241.94309891700001"/>
    <n v="33.230096505589842"/>
    <n v="0"/>
    <n v="0"/>
    <n v="145.15479072100001"/>
    <n v="19.936537663189387"/>
    <n v="2611.721905285"/>
    <n v="1.1919015896624032"/>
    <n v="-247.3953676270001"/>
    <n v="-985.68615644700094"/>
    <n v="-2851.8629643680006"/>
    <n v="-33.978947852120143"/>
    <n v="-391.69408820036972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221925628709428"/>
    <n v="244.50770624400002"/>
    <n v="33.582336967734157"/>
    <n v="193.59119143711735"/>
    <n v="0"/>
    <n v="0"/>
    <n v="9.82445278825905"/>
    <n v="133.20782035500002"/>
    <n v="244.50770624400002"/>
    <n v="2261.7736789279998"/>
    <n v="1.0321970489720607"/>
    <n v="10724.526081218999"/>
    <n v="26653.076871666999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572726836679049"/>
    <n v="2.413194906515732E-2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8.358550442891726"/>
    <n v="0.29359164093913886"/>
    <n v="349.10827781729915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4.082412608293609"/>
    <n v="0.2129285799586296"/>
    <n v="0.88980576199981631"/>
    <n v="2.355268473492901"/>
    <n v="372.30837147199998"/>
    <n v="51.135342025596614"/>
    <n v="0"/>
    <n v="0"/>
    <n v="94.265581748999978"/>
    <n v="12.947070582696984"/>
    <n v="2728.3476321489998"/>
    <n v="1.2451256289306905"/>
    <n v="176.75073608200006"/>
    <n v="-808.93542036500094"/>
    <n v="-2619.1155271240009"/>
    <n v="24.276137834598128"/>
    <n v="-359.72698587065997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8.714853502613934"/>
    <n v="269.81765203800001"/>
    <n v="37.05857557528541"/>
    <n v="230.64976701240275"/>
    <n v="40.579722003000001"/>
    <n v="5.5734926284973199"/>
    <n v="15.39794541675637"/>
    <n v="131.89614944600001"/>
    <n v="310.39737404100003"/>
    <n v="2195.646197563"/>
    <n v="1.0020187018824178"/>
    <n v="12920.172278782"/>
    <n v="26833.2862299840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5506027069938426"/>
    <n v="8.1279855906727042E-3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2.482908049446237"/>
    <n v="7.470464187375897E-2"/>
    <n v="357.19409569139816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3.973943548016592"/>
    <n v="0.1461135586778502"/>
    <n v="1.0359193206776665"/>
    <n v="2.3218870057029819"/>
    <n v="202.39327809099998"/>
    <n v="27.798057448846059"/>
    <n v="0"/>
    <n v="0"/>
    <n v="117.77407898600003"/>
    <n v="16.175886099170533"/>
    <n v="2515.8135546399999"/>
    <n v="1.148132260560268"/>
    <n v="-156.47284462699974"/>
    <n v="-965.40826499200068"/>
    <n v="-2487.097728314001"/>
    <n v="-21.491035498570355"/>
    <n v="-341.5947712526401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0.885435279024549"/>
    <n v="279.50283751199999"/>
    <n v="38.388804250606981"/>
    <n v="269.03857126300971"/>
    <n v="0"/>
    <n v="0"/>
    <n v="15.39794541675637"/>
    <n v="174.98704052799997"/>
    <n v="279.50283751199999"/>
    <n v="2260.684922764"/>
    <n v="1.0317001774636509"/>
    <n v="15180.857201545999"/>
    <n v="26823.358482696003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1.487760635582482"/>
    <n v="6.8474877856490951E-2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2.220301805731907"/>
    <n v="0.20674128780190812"/>
    <n v="417.43981578381874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9.959322761205158"/>
    <n v="0.13277405617763499"/>
    <n v="1.1686933768553016"/>
    <n v="2.2681855764516432"/>
    <n v="177.53677532100002"/>
    <n v="24.384097763548656"/>
    <n v="0"/>
    <n v="0"/>
    <n v="113.40076010999988"/>
    <n v="15.575224997656504"/>
    <n v="2551.622458195"/>
    <n v="1.1644742336412859"/>
    <n v="162.07868231899977"/>
    <n v="-803.32958267300091"/>
    <n v="-1930.7863343560011"/>
    <n v="22.260979044526753"/>
    <n v="-265.18721347920939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240947512004269"/>
    <n v="276.92707728300002"/>
    <n v="38.035031973703589"/>
    <n v="307.07360323671332"/>
    <n v="18.095057500000003"/>
    <n v="2.4852972028992526"/>
    <n v="17.883242619655622"/>
    <n v="245.74934460999992"/>
    <n v="295.02213478300001"/>
    <n v="2333.5462508420001"/>
    <n v="1.0649516245588979"/>
    <n v="17514.403452388"/>
    <n v="27183.251132477002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8.322483550568975"/>
    <n v="9.0255035627406721E-2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1.429526723727349"/>
    <n v="0.17088645148498036"/>
    <n v="388.01606993352743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4.903172969337007"/>
    <n v="0.24888304927352881"/>
    <n v="1.4175764261288302"/>
    <n v="2.3258063232327326"/>
    <n v="300.90259991900001"/>
    <n v="41.32799190739258"/>
    <n v="0"/>
    <n v="0"/>
    <n v="244.4556052210001"/>
    <n v="33.57518106194442"/>
    <n v="2878.9044559820004"/>
    <n v="1.3138346738324269"/>
    <n v="-170.90792121500021"/>
    <n v="-974.23750388800113"/>
    <n v="-2271.2758861400016"/>
    <n v="-23.473646245609654"/>
    <n v="-311.95234427059791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815170855286894"/>
    <n v="277.74859956800003"/>
    <n v="38.147865383436049"/>
    <n v="345.22146862014938"/>
    <n v="43.691449599999999"/>
    <n v="6.000878277479563"/>
    <n v="23.884120897135183"/>
    <n v="132.65501775099995"/>
    <n v="321.44004916800003"/>
    <n v="2118.9782032299995"/>
    <n v="0.96703002099077451"/>
    <n v="19633.381655617999"/>
    <n v="27171.35046492200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6.781174441484875"/>
    <n v="5.3476436640229517E-2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9.13521911056317"/>
    <n v="0.29617230152563245"/>
    <n v="412.27603162079095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9.236070804443301"/>
    <n v="0.19682549275753325"/>
    <n v="1.6144019188863636"/>
    <n v="2.3559607823774034"/>
    <n v="301.42940042599997"/>
    <n v="41.400346240974166"/>
    <n v="0"/>
    <n v="0"/>
    <n v="129.85910142000006"/>
    <n v="17.835724563469139"/>
    <n v="2550.2667050759997"/>
    <n v="1.163855513748308"/>
    <n v="217.6909897010006"/>
    <n v="-756.54651418700053"/>
    <n v="-2160.7180635950012"/>
    <n v="29.899148306119873"/>
    <n v="-296.76758748661302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2.131806642326708"/>
    <n v="269.66973308199999"/>
    <n v="37.038259388525432"/>
    <n v="382.25972800867481"/>
    <n v="0"/>
    <n v="0"/>
    <n v="23.884120897135183"/>
    <n v="135.63408818800008"/>
    <n v="269.66973308199999"/>
    <n v="2418.2119088379995"/>
    <n v="1.1035901687894458"/>
    <n v="22051.593564455998"/>
    <n v="27474.598504594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7.820425427257444"/>
    <n v="5.6788209584831911E-2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4225878746862897"/>
    <n v="2.7985988709507782E-2"/>
    <n v="418.14915229686676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4.735624508427435"/>
    <n v="0.21509902699154257"/>
    <n v="1.8295009458779061"/>
    <n v="2.3130065565207256"/>
    <n v="323.46487594000007"/>
    <n v="44.426847022168111"/>
    <n v="0"/>
    <n v="0"/>
    <n v="147.86501024500001"/>
    <n v="20.308777486259316"/>
    <n v="2889.5417950229994"/>
    <n v="1.3186891957809883"/>
    <n v="-410.00635042699946"/>
    <n v="-1166.5528646140001"/>
    <n v="-2023.8345191170004"/>
    <n v="-56.313036633741135"/>
    <n v="-277.96707855128028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6.151329211222176"/>
    <n v="266.38930001800003"/>
    <n v="36.587702593209507"/>
    <n v="418.8474306018843"/>
    <n v="21.487594000000001"/>
    <n v="2.9512510399723655"/>
    <n v="26.835371937107549"/>
    <n v="140.01235707399996"/>
    <n v="287.87689401800003"/>
    <n v="2275.844721899"/>
    <n v="1.0386185973196873"/>
    <n v="24327.438286354998"/>
    <n v="27767.746182579998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0.29944331664808"/>
    <n v="3.2821155031365679E-2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2.434843411871654"/>
    <n v="0.24068145563576068"/>
    <n v="388.58444359797653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70.509069353718303"/>
    <n v="0.23428262764483873"/>
    <n v="2.0637835735227448"/>
    <n v="2.3604219617156192"/>
    <n v="271.94965627400001"/>
    <n v="37.351399412087268"/>
    <n v="0"/>
    <n v="0"/>
    <n v="241.41577251199982"/>
    <n v="33.157669941631042"/>
    <n v="2789.2101506849999"/>
    <n v="1.2729012249645262"/>
    <n v="14.021257608000383"/>
    <n v="-1152.5316070059998"/>
    <n v="-2342.9882223200002"/>
    <n v="1.9257740581533498"/>
    <n v="-321.8018000416846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84733876892406"/>
    <n v="415.07373730699999"/>
    <n v="57.009025714675182"/>
    <n v="475.8564563165595"/>
    <n v="169.39749999999998"/>
    <n v="23.266194811932817"/>
    <n v="50.101566749040366"/>
    <n v="420.46005723900015"/>
    <n v="584.47123730699991"/>
    <n v="3817.2365188990007"/>
    <n v="1.7420577075171448"/>
    <n v="28144.674805253999"/>
    <n v="28144.674805253999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4.1593905353820162"/>
    <n v="1.3254697113299609E-2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7.561302860074328"/>
    <n v="-0.19126069040943056"/>
    <n v="405.25298763377992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12.12542344515761"/>
    <n v="0.37256255218374162"/>
    <n v="2.4363461257064865"/>
    <n v="2.4363461257064865"/>
    <n v="323.10073052500007"/>
    <n v="44.376832835623084"/>
    <n v="0"/>
    <n v="0"/>
    <n v="493.26681782500003"/>
    <n v="67.748590609534546"/>
    <n v="4633.6040672490008"/>
    <n v="2.1146202597008865"/>
    <n v="-1235.4623285690009"/>
    <n v="-2387.9939355750007"/>
    <n v="-2387.9939355750007"/>
    <n v="-169.68672630523196"/>
    <n v="-327.98318815095922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2.538250992518606"/>
    <n v="170.06075723800001"/>
    <n v="23.357291033008888"/>
    <n v="23.357291033008888"/>
    <n v="56.125999999999998"/>
    <n v="7.7087232693194494"/>
    <n v="7.7087232693194494"/>
    <n v="132.28903755499996"/>
    <n v="226.18675723800001"/>
    <n v="1855.585828383"/>
    <n v="0.80475937907461459"/>
    <n v="1855.585828383"/>
    <n v="27777.246960158998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1.601834232769779"/>
    <n v="6.5418754336012699E-2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4.926611732090038"/>
    <n v="0.23659345700170345"/>
    <n v="491.42166633600448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905298080407594"/>
    <n v="7.5485024382565269E-2"/>
    <n v="7.5485024382565269E-2"/>
    <n v="2.2263169037712185"/>
    <n v="116.523370926"/>
    <n v="16.004105421316282"/>
    <n v="0"/>
    <n v="0"/>
    <n v="57.527339313000041"/>
    <n v="7.9011926590913122"/>
    <n v="2029.636538622"/>
    <n v="0.8802444034571798"/>
    <n v="371.47814884099978"/>
    <n v="371.47814884099978"/>
    <n v="-1555.3993403640002"/>
    <n v="51.021313651682441"/>
    <n v="-213.62903267911642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2.302597748882022"/>
    <n v="296.21170094299998"/>
    <n v="40.683712213662076"/>
    <n v="64.041003246670968"/>
    <n v="0"/>
    <n v="0"/>
    <n v="7.7087232693194494"/>
    <n v="118.23435059000002"/>
    <n v="296.21170094299998"/>
    <n v="2680.6870775860002"/>
    <n v="1.1626021470164924"/>
    <n v="4536.272905969"/>
    <n v="28477.727389375999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7.145648293720303"/>
    <n v="8.2207579128848546E-2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9.646378616348315"/>
    <n v="-0.28307361208810122"/>
    <n v="371.57391972549885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535407842979708"/>
    <n v="5.8528687166416571E-2"/>
    <n v="0.13401371154898184"/>
    <n v="2.1780111806823168"/>
    <n v="96.013302838000001"/>
    <n v="13.187114381062356"/>
    <n v="0"/>
    <n v="0"/>
    <n v="38.940082339999989"/>
    <n v="5.3482934619173514"/>
    <n v="2815.6404627640004"/>
    <n v="1.2211308341829092"/>
    <n v="-787.65454857899999"/>
    <n v="-416.17639973800021"/>
    <n v="-2316.6102726999998"/>
    <n v="-108.18178645932801"/>
    <n v="-318.17887458765927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0.919929108834836"/>
    <n v="295.30179190999991"/>
    <n v="40.558739172012018"/>
    <n v="104.59974241868298"/>
    <n v="0"/>
    <n v="0"/>
    <n v="7.7087232693194494"/>
    <n v="111.21865838200011"/>
    <n v="295.30179190999991"/>
    <n v="2416.3503523569998"/>
    <n v="1.0479604766566346"/>
    <n v="6952.6232583259998"/>
    <n v="28859.169676935999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6.071983139246019"/>
    <n v="4.8672214838307387E-2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4.114938974026693"/>
    <n v="-7.6147000983450674E-2"/>
    <n v="317.27561501721812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1.337423317699837"/>
    <n v="0.13052991000377398"/>
    <n v="0.26454362155275579"/>
    <n v="2.1044911965253235"/>
    <n v="209.85528789000003"/>
    <n v="28.822940187210481"/>
    <n v="0"/>
    <n v="0"/>
    <n v="91.115980641999982"/>
    <n v="12.51448313048936"/>
    <n v="2717.3216208889999"/>
    <n v="1.1784903866604088"/>
    <n v="-476.54834109899997"/>
    <n v="-892.72474083700013"/>
    <n v="-2542.4278875919999"/>
    <n v="-65.45236229172653"/>
    <n v="-349.19418839124728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0.337692521142884"/>
    <n v="277.65926535400001"/>
    <n v="38.135595620149729"/>
    <n v="142.73533803883271"/>
    <n v="29.967768542000002"/>
    <n v="4.1159753891119051"/>
    <n v="11.824698658431355"/>
    <n v="152.87702116299994"/>
    <n v="307.627033896"/>
    <n v="2698.0565769049999"/>
    <n v="1.1701352221634267"/>
    <n v="9650.6798352309997"/>
    <n v="29332.602238193998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0.736222496308201"/>
    <n v="6.2797345388616643E-2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5.421469647090973"/>
    <n v="0.30130943938466309"/>
    <n v="393.50939834765012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2.242387395826768"/>
    <n v="0.25969425676989982"/>
    <n v="0.52423787832265556"/>
    <n v="2.1963028080728049"/>
    <n v="499.957896398"/>
    <n v="68.66758845531956"/>
    <n v="0"/>
    <n v="0"/>
    <n v="98.835973054999954"/>
    <n v="13.57479894050722"/>
    <n v="3296.8504463579998"/>
    <n v="1.4298294789333263"/>
    <n v="95.954822166000099"/>
    <n v="-796.76991867100003"/>
    <n v="-2199.0776977989995"/>
    <n v="13.179082251264203"/>
    <n v="-302.03615828786286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3.127429266059522"/>
    <n v="309.60413209800004"/>
    <n v="42.523119006900643"/>
    <n v="185.25845704573334"/>
    <n v="41.401223999999999"/>
    <n v="5.6863232517390667"/>
    <n v="17.51102191017042"/>
    <n v="125.48976172699993"/>
    <n v="351.00535609800005"/>
    <n v="2360.1503159770004"/>
    <n v="1.0235867690709548"/>
    <n v="12010.830151208"/>
    <n v="29430.978875242999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0.357214898708534"/>
    <n v="3.1365674310936897E-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80.843981028294436"/>
    <n v="0.25527855200040239"/>
    <n v="385.9948289330527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3.606221793150986"/>
    <n v="0.20084740992516384"/>
    <n v="0.72508528824781937"/>
    <n v="2.1947991549842345"/>
    <n v="278.091994419"/>
    <n v="38.19502954761073"/>
    <n v="0"/>
    <n v="0"/>
    <n v="185.01488847699994"/>
    <n v="25.411192245540256"/>
    <n v="2823.2571988730006"/>
    <n v="1.2244341789961188"/>
    <n v="125.50541004399992"/>
    <n v="-671.26450862700017"/>
    <n v="-2250.3230238369997"/>
    <n v="17.237759235143447"/>
    <n v="-309.07453688731749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176392248550002"/>
    <n v="282.58964024099998"/>
    <n v="38.812766550162287"/>
    <n v="224.07122359589562"/>
    <n v="0"/>
    <n v="0"/>
    <n v="17.51102191017042"/>
    <n v="245.77507971900002"/>
    <n v="282.58964024099998"/>
    <n v="2423.4578774350002"/>
    <n v="1.0510429788944933"/>
    <n v="14434.288028643001"/>
    <n v="29658.790555115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1521525816738083"/>
    <n v="6.5175549222831995E-3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911113446005709"/>
    <n v="4.0769025761555784E-2"/>
    <n v="376.42303432961211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51.032208137039099"/>
    <n v="0.16114283380041672"/>
    <n v="0.88622812204823609"/>
    <n v="2.2170868199532663"/>
    <n v="251.19239845799999"/>
    <n v="34.500457667914112"/>
    <n v="0"/>
    <n v="0"/>
    <n v="120.36507141500013"/>
    <n v="16.531750469124983"/>
    <n v="2795.0153473080004"/>
    <n v="1.2121858126949099"/>
    <n v="-277.55368637300029"/>
    <n v="-948.81819500000051"/>
    <n v="-2371.403865583"/>
    <n v="-38.121094691033385"/>
    <n v="-325.70459607978052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198627866232925"/>
    <n v="264.01554036499999"/>
    <n v="36.261674437401979"/>
    <n v="260.33289803329762"/>
    <n v="11.413180000000001"/>
    <n v="1.567563094518251"/>
    <n v="19.078585004688673"/>
    <n v="184.27820154900002"/>
    <n v="275.428720365"/>
    <n v="2436.9605869739999"/>
    <n v="1.0568990443904769"/>
    <n v="16871.248615617002"/>
    <n v="29835.066219325003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1.2473612915724"/>
    <n v="6.4345272426602554E-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3.623532994292887"/>
    <n v="0.23247876535618753"/>
    <n v="387.8262655181731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6.218354679970076"/>
    <n v="0.20909566158840676"/>
    <n v="1.095323783636643"/>
    <n v="2.3000041572725225"/>
    <n v="295.30672725400001"/>
    <n v="40.559417025433525"/>
    <n v="0"/>
    <n v="0"/>
    <n v="186.81868378000001"/>
    <n v="25.658937654536548"/>
    <n v="2919.0859980079999"/>
    <n v="1.2659947059788836"/>
    <n v="53.91593699099991"/>
    <n v="-894.90225800900066"/>
    <n v="-2479.5666109110002"/>
    <n v="7.4051783143228143"/>
    <n v="-340.56039680998452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964224319888018"/>
    <n v="256.92244015599999"/>
    <n v="35.287460229499537"/>
    <n v="295.62035826279714"/>
    <n v="0"/>
    <n v="0"/>
    <n v="19.078585004688673"/>
    <n v="184.244542384"/>
    <n v="256.92244015599999"/>
    <n v="2408.2771975640003"/>
    <n v="1.0444591850758249"/>
    <n v="19279.525813181001"/>
    <n v="29909.797166047003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7.889724670614768"/>
    <n v="8.4460931746166937E-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992273532904997"/>
    <n v="5.0498310186450693E-2"/>
    <n v="352.38901232735077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3.293846685737257"/>
    <n v="0.13670764789025369"/>
    <n v="1.2320314315268965"/>
    <n v="2.2001923600212034"/>
    <n v="181.22081352000001"/>
    <n v="24.890088409411408"/>
    <n v="0"/>
    <n v="0"/>
    <n v="133.99486541799999"/>
    <n v="18.403758276325849"/>
    <n v="2723.4928765020004"/>
    <n v="1.1811668329660785"/>
    <n v="-198.77845412800013"/>
    <n v="-1093.6807121370007"/>
    <n v="-2507.437143824"/>
    <n v="-27.301573152832258"/>
    <n v="-344.38832371720702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6.332042210277834"/>
    <n v="254.59643001200001"/>
    <n v="34.967990313208944"/>
    <n v="330.58834857600607"/>
    <n v="0"/>
    <n v="0"/>
    <n v="19.078585004688673"/>
    <n v="125.62577278699993"/>
    <n v="254.59643001200001"/>
    <n v="2533.5896542499995"/>
    <n v="1.0988066441318249"/>
    <n v="21813.115467431002"/>
    <n v="30324.408617066998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0.31594674429769"/>
    <n v="9.1808475667326042E-2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7.639871060389041"/>
    <n v="0.21358434013469463"/>
    <n v="330.89366427717675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1.710948962568548"/>
    <n v="0.10013268805861952"/>
    <n v="1.3321641195855161"/>
    <n v="2.1132771294987327"/>
    <n v="129.363050458"/>
    <n v="17.767593579726519"/>
    <n v="0"/>
    <n v="0"/>
    <n v="101.51937446400001"/>
    <n v="13.943355382842027"/>
    <n v="2764.4720791719997"/>
    <n v="1.1989393321904447"/>
    <n v="261.59282298900064"/>
    <n v="-832.08788914800004"/>
    <n v="-2463.535310536"/>
    <n v="35.928922097820497"/>
    <n v="-338.35854992550651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81.278240202009144"/>
    <n v="281.18737092899994"/>
    <n v="38.620169428057253"/>
    <n v="369.20851800406331"/>
    <n v="0"/>
    <n v="0"/>
    <n v="19.078585004688673"/>
    <n v="184.70800179700001"/>
    <n v="281.18737092899994"/>
    <n v="2539.8919276819997"/>
    <n v="1.1015399122869902"/>
    <n v="24353.007395113003"/>
    <n v="30446.088635911001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1.534494915039254"/>
    <n v="6.5214824695765533E-2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519929004232715"/>
    <n v="5.8479810113459513E-2"/>
    <n v="340.9910054067231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4.429583418127777"/>
    <n v="0.14029392883300998"/>
    <n v="1.4724580484185261"/>
    <n v="2.0491573681948196"/>
    <n v="197.988581278"/>
    <n v="27.193086689898866"/>
    <n v="0"/>
    <n v="0"/>
    <n v="125.49621793000003"/>
    <n v="17.236496728228914"/>
    <n v="2863.3767268899996"/>
    <n v="1.2418338411200001"/>
    <n v="-188.64411301699977"/>
    <n v="-1020.7320021649998"/>
    <n v="-2242.1730731260004"/>
    <n v="-25.909654413895062"/>
    <n v="-307.95516770566041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93.06458828056995"/>
    <n v="255.91459210999997"/>
    <n v="35.149035583450669"/>
    <n v="404.35755358751396"/>
    <n v="127.150814"/>
    <n v="17.463750108589768"/>
    <n v="36.54233511327844"/>
    <n v="150.39054639100013"/>
    <n v="383.06540610999997"/>
    <n v="2514.5113322080001"/>
    <n v="1.0905324601164814"/>
    <n v="26867.518727321003"/>
    <n v="30684.755246220004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7.209401941363122"/>
    <n v="5.2116761277793688E-2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8.671424229270144"/>
    <n v="0.24841833622751205"/>
    <n v="347.22758622412158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61.18531692273249"/>
    <n v="0.19320299308682359"/>
    <n v="1.6656610415053497"/>
    <n v="2.0197160419573197"/>
    <n v="252.55080875800002"/>
    <n v="34.687030897591868"/>
    <n v="0"/>
    <n v="0"/>
    <n v="192.92984706899995"/>
    <n v="26.498286025140626"/>
    <n v="2959.9919880349998"/>
    <n v="1.2837354532033047"/>
    <n v="127.31359323699985"/>
    <n v="-893.41840892799996"/>
    <n v="-2128.8807374970011"/>
    <n v="17.486107306537647"/>
    <n v="-292.39483445727609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6.52263914144696"/>
    <n v="303.37295637"/>
    <n v="41.667287318740918"/>
    <n v="446.02484090625489"/>
    <n v="0"/>
    <n v="0"/>
    <n v="36.54233511327844"/>
    <n v="307.22595107699999"/>
    <n v="303.37295637"/>
    <n v="3955.615517536"/>
    <n v="1.7155329810446971"/>
    <n v="30823.134244857003"/>
    <n v="30823.134244857003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6392905770765687"/>
    <n v="1.7077964811503008E-2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9.8124874074669"/>
    <n v="-0.53621166777762841"/>
    <n v="234.97640167672904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21.88794740869615"/>
    <n v="0.38488182206048388"/>
    <n v="2.0505428635658336"/>
    <n v="2.0505428635658336"/>
    <n v="512.497986524"/>
    <n v="70.389928984729437"/>
    <n v="40.081963027999997"/>
    <n v="5.5051270547330198"/>
    <n v="374.94896120699991"/>
    <n v="51.498018423966712"/>
    <n v="4843.0624652669994"/>
    <n v="2.1004148031051804"/>
    <n v="-2123.8249230779998"/>
    <n v="-3017.2433320059999"/>
    <n v="-3017.2433320059999"/>
    <n v="-291.70043481616301"/>
    <n v="-414.4085429682072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19.01439824056763"/>
    <n v="317.33001388099996"/>
    <n v="43.584243702703347"/>
    <n v="43.584243702703347"/>
    <n v="259.02685085999997"/>
    <n v="35.576494184567231"/>
    <n v="35.576494184567231"/>
    <n v="166.37891553200001"/>
    <n v="576.35686474099998"/>
    <n v="2240.842461229"/>
    <n v="0.94677551437572482"/>
    <n v="2240.842461229"/>
    <n v="31208.390877703001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9.436233588223367"/>
    <n v="5.7342212208573939E-2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8.934717933947823"/>
    <n v="0.21205832745353664"/>
    <n v="228.98450787858678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778841735829335"/>
    <n v="4.8539181532013316E-2"/>
    <n v="4.8539181532013316E-2"/>
    <n v="1.9726519026980742"/>
    <n v="59.979626742000001"/>
    <n v="8.2380063491278648"/>
    <n v="0"/>
    <n v="0"/>
    <n v="54.903634769"/>
    <n v="7.5408353867014695"/>
    <n v="2355.72572274"/>
    <n v="0.99531469590773813"/>
    <n v="387.01956254799961"/>
    <n v="387.01956254799961"/>
    <n v="-3001.7019182990002"/>
    <n v="53.155876198118499"/>
    <n v="-412.27398042177111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07.51972210312705"/>
    <n v="291.26039676200003"/>
    <n v="40.003666713295885"/>
    <n v="83.587910415999232"/>
    <n v="254.181925842"/>
    <n v="34.911059515708516"/>
    <n v="70.487553700275754"/>
    <n v="125.558378753"/>
    <n v="545.44232260400008"/>
    <n v="2638.3481123509996"/>
    <n v="1.1147251243192451"/>
    <n v="4879.1905735799992"/>
    <n v="31166.051912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8.972660972362632"/>
    <n v="8.5477284793022898E-2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7234211650643689"/>
    <n v="8.3778414494781409E-3"/>
    <n v="321.35430765999951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76739087584987"/>
    <n v="8.5418590854660512E-2"/>
    <n v="0.13395777238667381"/>
    <n v="2.0010515094521883"/>
    <n v="150.88182346899998"/>
    <n v="20.723126955293978"/>
    <n v="0.27551874600000004"/>
    <n v="3.7841602259628605E-2"/>
    <n v="51.288176133999997"/>
    <n v="7.0442639205558955"/>
    <n v="2840.5181119539998"/>
    <n v="1.2001437151739058"/>
    <n v="-182.3411990389998"/>
    <n v="204.67836350899981"/>
    <n v="-2396.388568759"/>
    <n v="-25.0439697107855"/>
    <n v="-329.13616367322862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8.325706489058234"/>
    <n v="293.92937442900001"/>
    <n v="40.37024210165238"/>
    <n v="123.95815251765161"/>
    <n v="0"/>
    <n v="0"/>
    <n v="70.487553700275754"/>
    <n v="132.47236915899998"/>
    <n v="293.92937442900001"/>
    <n v="2824.5011105849999"/>
    <n v="1.1933763921816527"/>
    <n v="7703.6916841649991"/>
    <n v="31574.202670695999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9.025392663546803"/>
    <n v="8.5632857723975525E-2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9.013211681752431"/>
    <n v="-0.15077540031885828"/>
    <n v="296.45603495227385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8.348193506314658"/>
    <n v="0.24101624510707034"/>
    <n v="0.37497401749374415"/>
    <n v="2.1149047645200496"/>
    <n v="444.23602886099997"/>
    <n v="61.014371463329958"/>
    <n v="40.823449752000002"/>
    <n v="5.6069678408783048"/>
    <n v="126.20482821799993"/>
    <n v="17.333822042984714"/>
    <n v="3394.941967664"/>
    <n v="1.4343926372887232"/>
    <n v="-927.2983317529995"/>
    <n v="-722.61996824399966"/>
    <n v="-2847.1385594129993"/>
    <n v="-127.3614051880671"/>
    <n v="-391.04520656956925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59368989860336"/>
    <n v="272.22297601899999"/>
    <n v="37.388938988722799"/>
    <n v="161.3470915063744"/>
    <n v="226.66897651300002"/>
    <n v="31.132245548918277"/>
    <n v="101.61979924919403"/>
    <n v="185.05180539300011"/>
    <n v="498.891952532"/>
    <n v="2711.9792137320005"/>
    <n v="1.1458349078449528"/>
    <n v="10415.670897897"/>
    <n v="31588.125307522998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4.023065484049919"/>
    <n v="7.0874622525710057E-2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8.170972703502358"/>
    <n v="0.17894668387081619"/>
    <n v="259.2055380086851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5.434536903112509"/>
    <n v="0.17052880654562466"/>
    <n v="0.54550282403936878"/>
    <n v="2.0324379305575668"/>
    <n v="316.851690265"/>
    <n v="43.518547512186942"/>
    <n v="0"/>
    <n v="0"/>
    <n v="86.758441986999969"/>
    <n v="11.915989390925564"/>
    <n v="3115.5893459840004"/>
    <n v="1.3163637143905775"/>
    <n v="19.92355807399997"/>
    <n v="-702.69641016999969"/>
    <n v="-2923.1698235049994"/>
    <n v="2.7364358003898546"/>
    <n v="-401.48785302044354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3.75065218516086"/>
    <n v="298.21306867799996"/>
    <n v="40.958593552600533"/>
    <n v="202.30568505897492"/>
    <n v="0"/>
    <n v="0"/>
    <n v="101.61979924919403"/>
    <n v="162.04425317700003"/>
    <n v="298.21306867799996"/>
    <n v="2898.4335121139993"/>
    <n v="1.2246134776518471"/>
    <n v="13314.104410010999"/>
    <n v="32126.408503659997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4.560897488512463"/>
    <n v="7.2461374238302179E-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91977750294701"/>
    <n v="7.6658706906622673E-2"/>
    <n v="203.28133448333767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6.048302850253933"/>
    <n v="0.20317908092392467"/>
    <n v="0.74868190496329334"/>
    <n v="2.0399503080648111"/>
    <n v="312.88228241299993"/>
    <n v="42.973362274077473"/>
    <n v="0"/>
    <n v="0"/>
    <n v="168.00500803200009"/>
    <n v="23.074940576176463"/>
    <n v="3379.3208025589993"/>
    <n v="1.4277925585757718"/>
    <n v="-299.45031531099954"/>
    <n v="-1002.1467254809993"/>
    <n v="-3348.1255488599991"/>
    <n v="-41.128525347306919"/>
    <n v="-459.85413760289396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02937801508926"/>
    <n v="284.53359984400004"/>
    <n v="39.079763069177773"/>
    <n v="241.38544812815269"/>
    <n v="0"/>
    <n v="0"/>
    <n v="101.61979924919403"/>
    <n v="176.67409421599996"/>
    <n v="284.53359984400004"/>
    <n v="2389.9573797580001"/>
    <n v="1.0097778700227873"/>
    <n v="15704.061789768999"/>
    <n v="32092.908005982998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4301591937103488"/>
    <n v="1.0119909060678719E-2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9429464730214785"/>
    <n v="9.0531494950367337E-3"/>
    <n v="193.31316751035345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2.565458745330638"/>
    <n v="0.19246508777494092"/>
    <n v="0.94114699273823432"/>
    <n v="2.0754291191399536"/>
    <n v="340.28993271500002"/>
    <n v="46.737713762521295"/>
    <n v="37.298198225"/>
    <n v="5.1227860271664989"/>
    <n v="115.23931835000002"/>
    <n v="15.827744982809339"/>
    <n v="2845.4866308230003"/>
    <n v="1.2022429577977283"/>
    <n v="-434.10212130900015"/>
    <n v="-1436.2488467899993"/>
    <n v="-3504.6739837959985"/>
    <n v="-59.622512272309159"/>
    <n v="-481.35555518416965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80.077810836114594"/>
    <n v="258.86033560599998"/>
    <n v="35.553623856854472"/>
    <n v="276.93907198500716"/>
    <n v="23.502358483999998"/>
    <n v="3.2279723787460028"/>
    <n v="104.84777162794003"/>
    <n v="217.38066632000005"/>
    <n v="282.36269408999999"/>
    <n v="2672.3206316379992"/>
    <n v="1.1290788104792919"/>
    <n v="18376.382421406997"/>
    <n v="32328.268050646999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20.270626763692565"/>
    <n v="5.9803900596705421E-2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6.255927810552258"/>
    <n v="0.17305558531889992"/>
    <n v="175.94556232661287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71.246154661359583"/>
    <n v="0.21916881431879479"/>
    <n v="1.1603158070570292"/>
    <n v="2.0908957357705749"/>
    <n v="377.81321388800006"/>
    <n v="51.891414199386958"/>
    <n v="0"/>
    <n v="0"/>
    <n v="140.91881693199991"/>
    <n v="19.354740461972622"/>
    <n v="3191.0526624579993"/>
    <n v="1.3482476247980868"/>
    <n v="-109.14148073999911"/>
    <n v="-1545.3903275299986"/>
    <n v="-3667.7314015269976"/>
    <n v="-14.990226850807321"/>
    <n v="-503.75096034929993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6.303045211488737"/>
    <n v="262.41622464"/>
    <n v="36.042013632350923"/>
    <n v="312.98108561735808"/>
    <n v="0"/>
    <n v="0"/>
    <n v="104.84777162794003"/>
    <n v="151.36265209800001"/>
    <n v="262.41622464"/>
    <n v="2760.295626087001"/>
    <n v="1.1662490141249215"/>
    <n v="21136.678047493999"/>
    <n v="32680.286479169998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42.431798985796718"/>
    <n v="0.12518542807127869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5.271104675592298"/>
    <n v="-0.10850166199434499"/>
    <n v="124.68218411811556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4.29604907934763"/>
    <n v="0.32083754587884794"/>
    <n v="1.4811533529358771"/>
    <n v="2.2785519037840021"/>
    <n v="619.72675890699998"/>
    <n v="85.117451573358423"/>
    <n v="104.00183749599999"/>
    <n v="14.284313593653479"/>
    <n v="139.63634781200017"/>
    <n v="19.178597505989199"/>
    <n v="3519.6587328060014"/>
    <n v="1.4870865600037695"/>
    <n v="-1016.1664646630013"/>
    <n v="-2561.5567921929996"/>
    <n v="-4485.1194120619994"/>
    <n v="-139.56715375493994"/>
    <n v="-616.01654095140748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6.283602946975122"/>
    <n v="280.10293887"/>
    <n v="38.471226217295595"/>
    <n v="351.45231183465364"/>
    <n v="0"/>
    <n v="0"/>
    <n v="104.84777162794003"/>
    <n v="133.55460409900007"/>
    <n v="280.10293887"/>
    <n v="2760.9850354130003"/>
    <n v="1.1665402955873765"/>
    <n v="23897.663082906998"/>
    <n v="32907.681860333003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8.049195280352606"/>
    <n v="0.1122555468490274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6.632869879275606"/>
    <n v="8.1928555177355172E-2"/>
    <n v="83.675182937002134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9.358166995646457"/>
    <n v="0.27488534087522309"/>
    <n v="1.7560386938111003"/>
    <n v="2.4558874032946738"/>
    <n v="542.01050024300002"/>
    <n v="74.443376606896791"/>
    <n v="55.141482723999999"/>
    <n v="7.5735030285300082"/>
    <n v="108.59223974100007"/>
    <n v="14.914790388749662"/>
    <n v="3411.5877753970003"/>
    <n v="1.4414256364625997"/>
    <n v="-456.69300907000036"/>
    <n v="-3018.2498012629999"/>
    <n v="-5203.4052441210006"/>
    <n v="-62.725297116370854"/>
    <n v="-714.67076016559884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7.916745336721618"/>
    <n v="278.28351233699999"/>
    <n v="38.221333909777606"/>
    <n v="389.67364574443127"/>
    <n v="0"/>
    <n v="0"/>
    <n v="104.84777162794003"/>
    <n v="207.97323894299996"/>
    <n v="278.28351233699999"/>
    <n v="2595.1915842649996"/>
    <n v="1.0964911142162397"/>
    <n v="26492.854667171996"/>
    <n v="32962.981516915999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9.814487444645451"/>
    <n v="8.7960903442558233E-2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5.144149904904634"/>
    <n v="7.7348925677539482E-2"/>
    <n v="90.299403837674049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8.219614250411254"/>
    <n v="0.30214509822222102"/>
    <n v="2.0581837920333212"/>
    <n v="2.6213573481038748"/>
    <n v="562.05339691500001"/>
    <n v="77.196203174975977"/>
    <n v="0"/>
    <n v="0"/>
    <n v="153.06814485300004"/>
    <n v="21.023411075435298"/>
    <n v="3310.3131260329997"/>
    <n v="1.3986362124384608"/>
    <n v="-532.05094651399941"/>
    <n v="-3550.3007477769993"/>
    <n v="-5546.8120776180003"/>
    <n v="-73.075464345506632"/>
    <n v="-761.83657009721037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70.703131807481057"/>
    <n v="292.22698122000003"/>
    <n v="40.136423939949253"/>
    <n v="429.81006968438055"/>
    <n v="0"/>
    <n v="0"/>
    <n v="104.84777162794003"/>
    <n v="149.01161299300003"/>
    <n v="292.22698122000003"/>
    <n v="2642.3624796120002"/>
    <n v="1.1164212295538551"/>
    <n v="29135.217146783994"/>
    <n v="33090.832664319998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7.214922015527961"/>
    <n v="5.078873470457651E-2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8.995864880609567"/>
    <n v="0.1814842333183162"/>
    <n v="70.623844489013479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4.87341738995178"/>
    <n v="0.41490024427257366"/>
    <n v="2.4730840363058952"/>
    <n v="2.8480381238673944"/>
    <n v="863.06049869000003"/>
    <n v="118.53854807187491"/>
    <n v="497.49693574100002"/>
    <n v="68.329583525670273"/>
    <n v="118.93161076300009"/>
    <n v="16.334869318076869"/>
    <n v="3624.3545890650003"/>
    <n v="1.5313214738264289"/>
    <n v="-552.45250910600055"/>
    <n v="-4102.7532568830002"/>
    <n v="-6226.5781799610004"/>
    <n v="-75.877552509342223"/>
    <n v="-855.2002299130902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12.87974629267003"/>
    <n v="419.92724514000003"/>
    <n v="57.675639205215603"/>
    <n v="487.48570888959614"/>
    <n v="0"/>
    <n v="0"/>
    <n v="104.84777162794003"/>
    <n v="284.52387740599994"/>
    <n v="419.92724514000003"/>
    <n v="4193.5291582640002"/>
    <n v="1.7718027012427522"/>
    <n v="33328.746305047993"/>
    <n v="33328.746305047993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6862558295718491"/>
    <n v="1.0875464275263601E-2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8.68695605336885"/>
    <n v="-0.61120469990002901"/>
    <n v="41.749375843111494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51.26508774966635"/>
    <n v="0.465324621202373"/>
    <n v="2.9384086575082682"/>
    <n v="2.9384086575082682"/>
    <n v="704.03673580700001"/>
    <n v="96.697152260469849"/>
    <n v="131.65953744399999"/>
    <n v="18.083008586437625"/>
    <n v="397.3005438470002"/>
    <n v="54.5679354891965"/>
    <n v="5294.8664379180009"/>
    <n v="2.2371273224451254"/>
    <n v="-2547.9457134830004"/>
    <n v="-6650.6989703660001"/>
    <n v="-6650.6989703660001"/>
    <n v="-349.95204380303522"/>
    <n v="-913.45183889996247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6.729646058935117"/>
    <n v="148.70394378200001"/>
    <n v="20.42400227473675"/>
    <n v="20.42400227473675"/>
    <n v="0"/>
    <n v="0"/>
    <n v="0"/>
    <n v="167.70704232799994"/>
    <n v="148.70394378200001"/>
    <n v="2401.9889045110003"/>
    <n v="1.0011844277288344"/>
    <n v="2401.9889045110003"/>
    <n v="33489.892748329999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9.383777134351931"/>
    <n v="5.6416759636026104E-2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873672002518926"/>
    <n v="5.1207588989923988E-2"/>
    <n v="-10.311670088317388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6.391552588591214"/>
    <n v="8.0092097177235491E-2"/>
    <n v="8.0092097177235491E-2"/>
    <n v="2.9310159955268529"/>
    <n v="115.315059572"/>
    <n v="15.838147792923689"/>
    <n v="0"/>
    <n v="0"/>
    <n v="76.837678155999953"/>
    <n v="10.553404795667527"/>
    <n v="2594.1416422390002"/>
    <n v="1.0812765249060698"/>
    <n v="-69.298189481000037"/>
    <n v="-69.298189481000037"/>
    <n v="-7107.0167223950011"/>
    <n v="-9.5178805860722893"/>
    <n v="-976.12559568415315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2.204212698329471"/>
    <n v="362.57187251200003"/>
    <n v="49.798065610126848"/>
    <n v="70.222067884863606"/>
    <n v="0"/>
    <n v="0"/>
    <n v="0"/>
    <n v="126.32988617799998"/>
    <n v="362.57187251200003"/>
    <n v="2714.0074014949996"/>
    <n v="1.131238342531298"/>
    <n v="5115.9963060059999"/>
    <n v="33565.552037473994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5.51289519529459"/>
    <n v="0.13246593018355138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828224337911525"/>
    <n v="3.8930615651901368E-2"/>
    <n v="-0.20686691547022917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5.303447883950227"/>
    <n v="0.13748521001957667"/>
    <n v="0.21757730719681218"/>
    <n v="2.9842337657691944"/>
    <n v="250.07881426700001"/>
    <n v="34.34751050678544"/>
    <n v="0"/>
    <n v="0"/>
    <n v="79.768454482999942"/>
    <n v="10.955937377164789"/>
    <n v="3043.8546702449994"/>
    <n v="1.2687235525508747"/>
    <n v="-236.44698779099934"/>
    <n v="-305.74517727199941"/>
    <n v="-7161.1225111470012"/>
    <n v="-32.475223546038706"/>
    <n v="-983.55684951940646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3.37484192198805"/>
    <n v="210.088211398"/>
    <n v="28.854931472284967"/>
    <n v="99.076999357148566"/>
    <n v="0"/>
    <n v="0"/>
    <n v="0"/>
    <n v="625.29486307399998"/>
    <n v="210.088211398"/>
    <n v="3219.5600083220002"/>
    <n v="1.3419601307969911"/>
    <n v="8335.5563143279996"/>
    <n v="33960.610935211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7.50936512187937"/>
    <n v="0.1382766843615427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8.1815087109768"/>
    <n v="-0.2069146937467683"/>
    <n v="-19.375163944694592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9.29641606919373"/>
    <n v="0.45307918220756482"/>
    <n v="0.67065648940437694"/>
    <n v="3.1995447792832183"/>
    <n v="983.87595240826909"/>
    <n v="135.13215708323165"/>
    <n v="340.00959508026898"/>
    <n v="46.699210301592011"/>
    <n v="103.1277388059998"/>
    <n v="14.164258985962105"/>
    <n v="4306.5636995362693"/>
    <n v="1.7950393130045559"/>
    <n v="-1583.422517551269"/>
    <n v="-1889.1676948232684"/>
    <n v="-7817.2466969452689"/>
    <n v="-217.47792478017055"/>
    <n v="-1073.6733691115101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1.779491251349803"/>
    <n v="257.22049153900002"/>
    <n v="35.328396616050959"/>
    <n v="134.40539597319952"/>
    <n v="0"/>
    <n v="0"/>
    <n v="0"/>
    <n v="93.383488350999983"/>
    <n v="257.22049153900002"/>
    <n v="3402.4649257950005"/>
    <n v="1.4181975999980718"/>
    <n v="11738.021240123"/>
    <n v="34651.096647274004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4.126423272634543"/>
    <n v="7.0220298820762167E-2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8.2253528226988"/>
    <n v="-0.72295739495844846"/>
    <n v="-315.77148947089574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5.875204290574914"/>
    <n v="0.2606108596327496"/>
    <n v="0.93126734903712671"/>
    <n v="3.2919249786804481"/>
    <n v="552.34741683699997"/>
    <n v="75.863118428533497"/>
    <n v="0"/>
    <n v="0"/>
    <n v="72.896420258000262"/>
    <n v="10.012085862041413"/>
    <n v="4027.7087628900008"/>
    <n v="1.6788084596308217"/>
    <n v="-2359.7251105040009"/>
    <n v="-4248.8928053272693"/>
    <n v="-10196.895365523271"/>
    <n v="-324.10055711327374"/>
    <n v="-1400.5103620251734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1.627934954850318"/>
    <n v="252.35264162199999"/>
    <n v="34.659813286992538"/>
    <n v="169.06520926019206"/>
    <n v="0"/>
    <n v="0"/>
    <n v="0"/>
    <n v="97.22513581900003"/>
    <n v="252.35264162199999"/>
    <n v="2716.8508902850003"/>
    <n v="1.1324235506276485"/>
    <n v="14454.872130408001"/>
    <n v="34469.514025445002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3.785787587976245"/>
    <n v="6.9228873805316476E-2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91.274844819950417"/>
    <n v="-0.27699748685178771"/>
    <n v="-431.96611179379317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3.220354706615339"/>
    <n v="0.22220639520272079"/>
    <n v="1.1534737442398473"/>
    <n v="3.3136904535350111"/>
    <n v="452.46399556900002"/>
    <n v="62.144455888037683"/>
    <n v="0"/>
    <n v="0"/>
    <n v="80.641874844000029"/>
    <n v="11.075898818577661"/>
    <n v="3249.9567606980004"/>
    <n v="1.3546299458303692"/>
    <n v="-1197.663639759"/>
    <n v="-5446.5564450862694"/>
    <n v="-11095.108689971272"/>
    <n v="-164.49519952656576"/>
    <n v="-1523.8770362044324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9.466737039352822"/>
    <n v="227.63172115"/>
    <n v="31.264475388665527"/>
    <n v="200.32968464885758"/>
    <n v="0"/>
    <n v="0"/>
    <n v="0"/>
    <n v="175.02334890199998"/>
    <n v="227.63172115"/>
    <n v="2799.1066348439995"/>
    <n v="1.1667089590194395"/>
    <n v="17253.978765251999"/>
    <n v="34878.663280531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8076608707557824"/>
    <n v="1.1082251236795026E-2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9.493075274186918"/>
    <n v="-8.9504482276531058E-2"/>
    <n v="-464.4021335410016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7.079597381896377"/>
    <n v="0.26426590676140588"/>
    <n v="1.4177396510012532"/>
    <n v="3.3880850450356568"/>
    <n v="555.21449241599998"/>
    <n v="76.256901919798423"/>
    <n v="0"/>
    <n v="0"/>
    <n v="78.798341084999947"/>
    <n v="10.822695462097956"/>
    <n v="3433.1194683449994"/>
    <n v="1.4309748657808454"/>
    <n v="-848.74726941299923"/>
    <n v="-6295.3037144992686"/>
    <n v="-11509.753838075269"/>
    <n v="-116.5726726560833"/>
    <n v="-1580.8271965882066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5.552662632397158"/>
    <n v="252.56435982599999"/>
    <n v="34.688892092639001"/>
    <n v="235.01857674149659"/>
    <n v="0"/>
    <n v="0"/>
    <n v="0"/>
    <n v="191.29910533899999"/>
    <n v="252.56435982599999"/>
    <n v="3101.2859436560002"/>
    <n v="1.292661754969606"/>
    <n v="20355.264708907998"/>
    <n v="35307.628592549008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9.793440652438019"/>
    <n v="5.760909114455097E-2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8.697966208443582"/>
    <n v="-0.11743914116927993"/>
    <n v="-559.35602755999753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8.203739598899162"/>
    <n v="0.298025037697974"/>
    <n v="1.7157646886992273"/>
    <n v="3.4698949160249968"/>
    <n v="588.80842519059797"/>
    <n v="80.870919154012455"/>
    <n v="302.42873998059798"/>
    <n v="41.537602273445408"/>
    <n v="126.19753574000015"/>
    <n v="17.332820444886721"/>
    <n v="3816.2919045865983"/>
    <n v="1.5906867926675801"/>
    <n v="-996.75975796459807"/>
    <n v="-7292.0634724638667"/>
    <n v="-12397.37211529987"/>
    <n v="-136.90170580734275"/>
    <n v="-1702.7386755447419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4.22540243445374"/>
    <n v="245.13974003199999"/>
    <n v="33.669144749663239"/>
    <n v="268.68772149115983"/>
    <n v="319.23356000000001"/>
    <n v="43.845689561338538"/>
    <n v="43.845689561338538"/>
    <n v="141.34705403200007"/>
    <n v="564.37330003199997"/>
    <n v="3171.1031797069995"/>
    <n v="1.3217626094281985"/>
    <n v="23526.367888614997"/>
    <n v="35718.436146169006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3.587325871492979"/>
    <n v="9.7756390685630579E-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7.765744089093999"/>
    <n v="-0.11461006833155717"/>
    <n v="-561.85066697349919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5.225793788012851"/>
    <n v="0.19794480059464775"/>
    <n v="1.9137094892938751"/>
    <n v="3.3513259658645684"/>
    <n v="346.397340316"/>
    <n v="47.576546301612751"/>
    <n v="0"/>
    <n v="0"/>
    <n v="128.50139119199997"/>
    <n v="17.649247486400093"/>
    <n v="3646.0019112149994"/>
    <n v="1.519707410022846"/>
    <n v="-749.86516611599939"/>
    <n v="-8041.9286385798659"/>
    <n v="-12131.070816752868"/>
    <n v="-102.99153787710684"/>
    <n v="-1666.1630596669088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3.954442868089757"/>
    <n v="251.01697123599999"/>
    <n v="34.476363310427324"/>
    <n v="303.16408480158714"/>
    <n v="0"/>
    <n v="0"/>
    <n v="43.845689561338538"/>
    <n v="182.02479219800003"/>
    <n v="251.01697123599999"/>
    <n v="3697.713329059"/>
    <n v="1.5412614922186307"/>
    <n v="27224.081217673996"/>
    <n v="36655.164439815002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4.54854772698414"/>
    <n v="0.1878694682015376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7.448203730406192"/>
    <n v="-0.20468928720551766"/>
    <n v="-655.93174058318095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4.135323557129553"/>
    <n v="0.25533073462638134"/>
    <n v="2.1690402239202564"/>
    <n v="3.3354758758475072"/>
    <n v="460.54615713800001"/>
    <n v="63.254514451864601"/>
    <n v="119.72831553100001"/>
    <n v="16.444294122692529"/>
    <n v="152.02988236800013"/>
    <n v="20.880809105264962"/>
    <n v="4310.2893685649997"/>
    <n v="1.7965922268450119"/>
    <n v="-1103.6557877750001"/>
    <n v="-9145.5844263548661"/>
    <n v="-12778.033595457868"/>
    <n v="-151.58352728753576"/>
    <n v="-1755.0212898380737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8.789726679864145"/>
    <n v="270.680867234"/>
    <n v="37.177135370528887"/>
    <n v="340.34122017211604"/>
    <n v="0"/>
    <n v="0"/>
    <n v="43.845689561338538"/>
    <n v="195.10107396799998"/>
    <n v="270.680867234"/>
    <n v="2964.7784929760005"/>
    <n v="1.2357634347346085"/>
    <n v="30188.859710649998"/>
    <n v="37024.751348525999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9.52764388683638"/>
    <n v="0.14415091347446848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3.839585668828867"/>
    <n v="-0.13304273569397498"/>
    <n v="-724.91547615691445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0.164117276262999"/>
    <n v="0.27362669242550974"/>
    <n v="2.4426669163457664"/>
    <n v="3.3110293547760898"/>
    <n v="498.73722025299998"/>
    <n v="68.499932563161465"/>
    <n v="0"/>
    <n v="0"/>
    <n v="157.73351678699993"/>
    <n v="21.66418471310153"/>
    <n v="3621.2492300160002"/>
    <n v="1.509390127160118"/>
    <n v="-975.6598555600001"/>
    <n v="-10121.244281914865"/>
    <n v="-13221.642504503865"/>
    <n v="-134.00370294509185"/>
    <n v="-1815.9495284376592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5.312990360519777"/>
    <n v="271.35733059199998"/>
    <n v="37.270045409167956"/>
    <n v="377.61126558128399"/>
    <n v="0"/>
    <n v="0"/>
    <n v="43.845689561338538"/>
    <n v="170.88329027000009"/>
    <n v="271.35733059199998"/>
    <n v="3017.4727898270003"/>
    <n v="1.2577271954073839"/>
    <n v="33206.332500477001"/>
    <n v="37399.861658741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6.777808983081389"/>
    <n v="7.7937194722520323E-2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5984711013868447"/>
    <n v="2.0024793422040423E-2"/>
    <n v="-777.31286993613719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4.639022873383098"/>
    <n v="0.2265117163199078"/>
    <n v="2.6691786326656737"/>
    <n v="3.1282322660925526"/>
    <n v="369.13201047500002"/>
    <n v="50.699079189667948"/>
    <n v="0"/>
    <n v="0"/>
    <n v="174.30295941999987"/>
    <n v="23.939943683715153"/>
    <n v="3560.9077597220003"/>
    <n v="1.4842389117272916"/>
    <n v="-495.39254106500073"/>
    <n v="-10616.636822979866"/>
    <n v="-13164.582536462867"/>
    <n v="-68.040551771996263"/>
    <n v="-1808.112527700313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3.763036611834664"/>
    <n v="266.62279911799999"/>
    <n v="36.619772933970204"/>
    <n v="414.23103851525417"/>
    <n v="0"/>
    <n v="0"/>
    <n v="43.845689561338538"/>
    <n v="368.25585666300003"/>
    <n v="266.62279911799999"/>
    <n v="5303.8846350440017"/>
    <n v="2.2107373989545289"/>
    <n v="38510.217135521001"/>
    <n v="38510.217135521001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7.4545004131517691"/>
    <n v="2.1696429705133496E-2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7.70013846556932"/>
    <n v="-0.75171112022318742"/>
    <n v="-826.32605234833761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17.15180408682102"/>
    <n v="0.96248043867786492"/>
    <n v="3.631659071343539"/>
    <n v="3.631659071343539"/>
    <n v="1821.293563894"/>
    <n v="250.14873812941289"/>
    <n v="52.743410787999998"/>
    <n v="7.2441356598498041"/>
    <n v="487.83877025300012"/>
    <n v="67.003065957408097"/>
    <n v="7613.0169691910014"/>
    <n v="3.1732178376323938"/>
    <n v="-4112.5980295430018"/>
    <n v="-14729.234852522868"/>
    <n v="-14729.234852522868"/>
    <n v="-564.85194255239026"/>
    <n v="-2023.0124264496681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17.52627586925048"/>
    <n v="256.20052510199997"/>
    <n v="35.188307548473951"/>
    <n v="35.188307548473951"/>
    <n v="0"/>
    <n v="0"/>
    <n v="0"/>
    <n v="539.94159325700002"/>
    <n v="256.20052510199997"/>
    <n v="2182.2112937480001"/>
    <n v="0.80633332498882393"/>
    <n v="2182.2112937480001"/>
    <n v="38290.439524758003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7.89751293457245"/>
    <n v="4.6178214464777219E-2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6.60325406764396"/>
    <n v="0.31369682060727588"/>
    <n v="-726.59647028321262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8.236251002820069"/>
    <n v="0.12976960804902621"/>
    <n v="0.12976960804902621"/>
    <n v="3.2782045948525083"/>
    <n v="335.111331785"/>
    <n v="46.02644979410006"/>
    <n v="294.43490704300001"/>
    <n v="40.439675359410664"/>
    <n v="16.089214556999991"/>
    <n v="2.2098012087200058"/>
    <n v="2533.4118400900002"/>
    <n v="0.93610293303785008"/>
    <n v="497.76938151200017"/>
    <n v="497.76938151200017"/>
    <n v="-14162.167281529868"/>
    <n v="68.367003064823905"/>
    <n v="-1945.1275427987721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62.714624379407077"/>
    <n v="273.29296725400002"/>
    <n v="37.535898799349113"/>
    <n v="72.72420634782307"/>
    <n v="0"/>
    <n v="0"/>
    <n v="0"/>
    <n v="151.54610414699999"/>
    <n v="273.29296725400002"/>
    <n v="2844.2331500340001"/>
    <n v="1.050952297552902"/>
    <n v="5026.4444437820002"/>
    <n v="38420.665273297003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31.865399613835077"/>
    <n v="8.2217415500845797E-2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670198139845112"/>
    <n v="4.4847703412539928E-3"/>
    <n v="-737.75767480713955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5.281378954015274"/>
    <n v="9.4917217302481732E-2"/>
    <n v="0.22468682535150797"/>
    <n v="3.2512423013525025"/>
    <n v="213.677555399"/>
    <n v="29.347916178519174"/>
    <n v="0"/>
    <n v="0"/>
    <n v="43.200607947999998"/>
    <n v="5.9334627754961042"/>
    <n v="3101.1113133809999"/>
    <n v="1.1458695148553837"/>
    <n v="-244.74085463699947"/>
    <n v="253.02852687500069"/>
    <n v="-14170.461148375867"/>
    <n v="-33.614359140030764"/>
    <n v="-1946.2666783927641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5.938770234086398"/>
    <n v="238.64683052000001"/>
    <n v="32.77736477887003"/>
    <n v="105.50157112669311"/>
    <n v="0"/>
    <n v="0"/>
    <n v="0"/>
    <n v="140.29150223299999"/>
    <n v="238.64683052000001"/>
    <n v="3284.9281849909994"/>
    <n v="1.2137903755433364"/>
    <n v="8311.3726287729987"/>
    <n v="38486.033449965995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8.925354606504868"/>
    <n v="0.17783754752492575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5.44214312285969"/>
    <n v="-0.20296140640904442"/>
    <n v="-745.0183092190224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5.453727201213312"/>
    <n v="0.20299257096425563"/>
    <n v="0.42767939631576352"/>
    <n v="3.0525838941905574"/>
    <n v="466.21537342400001"/>
    <n v="64.033162841250856"/>
    <n v="102.23197983199999"/>
    <n v="14.041229408821849"/>
    <n v="83.151330365999968"/>
    <n v="11.420564359962457"/>
    <n v="3834.2948887809994"/>
    <n v="1.4167829465075918"/>
    <n v="-1098.6490657299996"/>
    <n v="-845.62053885499893"/>
    <n v="-13685.687696554598"/>
    <n v="-150.895870324073"/>
    <n v="-1879.6846239366662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61.674962642795791"/>
    <n v="249.04866596299999"/>
    <n v="34.20602299294346"/>
    <n v="139.70759411963655"/>
    <n v="0"/>
    <n v="0"/>
    <n v="0"/>
    <n v="168.74756764499998"/>
    <n v="249.04866596299999"/>
    <n v="3043.6278991240001"/>
    <n v="1.1246292285997168"/>
    <n v="11355.000527896998"/>
    <n v="38127.196423295005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5.612285618791468"/>
    <n v="0.11768640230813961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533066177162906"/>
    <n v="3.3717609715727112E-2"/>
    <n v="-494.25989021916087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8.578258684211335"/>
    <n v="0.21139847352624766"/>
    <n v="0.63907786984201109"/>
    <n v="3.0329529786113696"/>
    <n v="440.60879418899998"/>
    <n v="60.516182596862926"/>
    <n v="0"/>
    <n v="0"/>
    <n v="131.50713121500002"/>
    <n v="18.062076087348405"/>
    <n v="3615.743824528"/>
    <n v="1.3360277021259646"/>
    <n v="-480.86464452599978"/>
    <n v="-1326.4851833809987"/>
    <n v="-11806.827230576599"/>
    <n v="-66.045192507048426"/>
    <n v="-1621.6292593304411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5.569628912438489"/>
    <n v="233.48550938899999"/>
    <n v="32.068474134552417"/>
    <n v="171.77606825418897"/>
    <n v="0"/>
    <n v="0"/>
    <n v="0"/>
    <n v="142.95219997900003"/>
    <n v="233.48550938899999"/>
    <n v="2955.7337588039995"/>
    <n v="1.0921520919382455"/>
    <n v="14310.734286700997"/>
    <n v="38366.079291814007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8.985063372206529"/>
    <n v="7.4785724562399167E-2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40.78222149758097"/>
    <n v="0.10971609088774843"/>
    <n v="-362.20282390162947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61.435415370954665"/>
    <n v="0.16527921650776317"/>
    <n v="0.80435708634977432"/>
    <n v="3.0012480486743227"/>
    <n v="311.71584577800002"/>
    <n v="42.81315600193247"/>
    <n v="0"/>
    <n v="0"/>
    <n v="135.58573746000002"/>
    <n v="18.622259369022199"/>
    <n v="3403.0353420419997"/>
    <n v="1.2574313084460087"/>
    <n v="-150.37265171399883"/>
    <n v="-1476.8578350949974"/>
    <n v="-10759.536242531598"/>
    <n v="-20.653193873373695"/>
    <n v="-1477.7872536772491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75.655274496806513"/>
    <n v="209.029959338"/>
    <n v="28.709583999104495"/>
    <n v="200.48565225329347"/>
    <n v="0"/>
    <n v="0"/>
    <n v="0"/>
    <n v="303.47118185299996"/>
    <n v="209.029959338"/>
    <n v="2728.4649748649999"/>
    <n v="1.0081756251567193"/>
    <n v="17039.199261565998"/>
    <n v="38295.437631835004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7.0773138432275617"/>
    <n v="1.8260510143607071E-2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843338676808351"/>
    <n v="5.8764962857619951E-2"/>
    <n v="-310.86640995063419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2.774973564391715"/>
    <n v="0.22268886267905902"/>
    <n v="1.0270459490288333"/>
    <n v="2.9896673529531022"/>
    <n v="468.96272678699995"/>
    <n v="64.410502876143781"/>
    <n v="122.37152774"/>
    <n v="16.807330709323818"/>
    <n v="133.70881867699984"/>
    <n v="18.364470688247934"/>
    <n v="3331.1365203289997"/>
    <n v="1.2308644878357784"/>
    <n v="-443.63363688399977"/>
    <n v="-1920.4914719789972"/>
    <n v="-10354.422610002597"/>
    <n v="-60.931634887583371"/>
    <n v="-1422.1462159087491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6.96020273480265"/>
    <n v="224.16403720299999"/>
    <n v="30.788200294540083"/>
    <n v="231.27385254783354"/>
    <n v="0"/>
    <n v="0"/>
    <n v="0"/>
    <n v="229.43527288100009"/>
    <n v="224.16403720299999"/>
    <n v="3084.2487281949998"/>
    <n v="1.1396387413185181"/>
    <n v="20123.447989761"/>
    <n v="38278.400416374003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0.627952847307448"/>
    <n v="5.3223150838584969E-2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728619802447298"/>
    <n v="3.1553413938215272E-2"/>
    <n v="-260.43982393974329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92.066910326929872"/>
    <n v="0.24768688733110786"/>
    <n v="1.2747328363599413"/>
    <n v="2.9731574892565908"/>
    <n v="514.27708160299994"/>
    <n v="70.634281898420397"/>
    <n v="153.42057214299999"/>
    <n v="21.071815815683415"/>
    <n v="156.04759194899998"/>
    <n v="21.432628428509467"/>
    <n v="3754.5734017469995"/>
    <n v="1.3873256286496258"/>
    <n v="-584.93044002800002"/>
    <n v="-2505.4219120069974"/>
    <n v="-9942.5932920659998"/>
    <n v="-80.338290524482574"/>
    <n v="-1365.5828006258889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8.896116339892352"/>
    <n v="200.60034842300001"/>
    <n v="27.551804399422181"/>
    <n v="258.82565694725571"/>
    <n v="0"/>
    <n v="0"/>
    <n v="0"/>
    <n v="198.371528114"/>
    <n v="200.60034842300001"/>
    <n v="3025.9295728259999"/>
    <n v="1.118089646327602"/>
    <n v="23149.377562587"/>
    <n v="38133.22680949299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7.704548327288279"/>
    <n v="9.7283277588348802E-2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1.893337080701841"/>
    <n v="-0.13960823806404382"/>
    <n v="-274.56741693135115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70.619974281822465"/>
    <n v="0.18998836336697542"/>
    <n v="1.4647211997269167"/>
    <n v="2.9876694107653012"/>
    <n v="381.98093637699998"/>
    <n v="52.4638373068776"/>
    <n v="0"/>
    <n v="0"/>
    <n v="132.19197372299999"/>
    <n v="18.156136974944861"/>
    <n v="3540.102482926"/>
    <n v="1.3080780096945772"/>
    <n v="-892.0001241839999"/>
    <n v="-3397.4220361909975"/>
    <n v="-10084.728250134001"/>
    <n v="-122.51331136252431"/>
    <n v="-1385.1045741113064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72.726845511487227"/>
    <n v="192.795529673"/>
    <n v="26.479837968339513"/>
    <n v="285.3054949155952"/>
    <n v="108.654045123"/>
    <n v="14.923279156636061"/>
    <n v="14.923279156636061"/>
    <n v="191.21391189100001"/>
    <n v="301.44957479599998"/>
    <n v="3377.1678384780002"/>
    <n v="1.2478731917697374"/>
    <n v="26526.545401064999"/>
    <n v="37812.681318912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4.786906684639604"/>
    <n v="0.19296121358680099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4933800905596719"/>
    <n v="-2.2849673895653577E-2"/>
    <n v="-215.61259329150451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7.52553433177546"/>
    <n v="0.28927510234327369"/>
    <n v="1.7539963020701905"/>
    <n v="3.0505959115050141"/>
    <n v="616.521535503"/>
    <n v="84.677224579847731"/>
    <n v="121.580378049"/>
    <n v="16.698668876438408"/>
    <n v="166.35494469499997"/>
    <n v="22.848309751927744"/>
    <n v="4160.0443186760003"/>
    <n v="1.5371482941130112"/>
    <n v="-844.71544293000068"/>
    <n v="-4242.1374791209983"/>
    <n v="-9825.7879052890003"/>
    <n v="-116.01891442233514"/>
    <n v="-1349.5399612461058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63.925926372757189"/>
    <n v="201.08817072599999"/>
    <n v="27.618805203656027"/>
    <n v="312.92430011925126"/>
    <n v="38.360807479999998"/>
    <n v="5.26873194688664"/>
    <n v="20.192011103522702"/>
    <n v="193.59565001900006"/>
    <n v="239.44897820599999"/>
    <n v="3186.2787068130001"/>
    <n v="1.1773391107297173"/>
    <n v="29712.824107877997"/>
    <n v="38034.181532748997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8.950177331407772"/>
    <n v="0.12629865362645834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2.749120307711664"/>
    <n v="-8.8104701711451128E-2"/>
    <n v="-204.52212793038734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9.60921205629703"/>
    <n v="0.29488080419592894"/>
    <n v="2.0488771062661191"/>
    <n v="3.1029088976019978"/>
    <n v="637.54195813299998"/>
    <n v="87.564311153963274"/>
    <n v="137.26188221699999"/>
    <n v="18.852472391347565"/>
    <n v="160.50545139799988"/>
    <n v="22.044900902333744"/>
    <n v="3984.3261163440002"/>
    <n v="1.4722199149256461"/>
    <n v="-1036.488596505"/>
    <n v="-5278.6260756259981"/>
    <n v="-9886.6166462340007"/>
    <n v="-142.35833236400867"/>
    <n v="-1357.8945906650226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63.793741119457394"/>
    <n v="229.413789409"/>
    <n v="31.509236658944342"/>
    <n v="344.43353677819562"/>
    <n v="32.254374538"/>
    <n v="4.4300332740338773"/>
    <n v="24.62204437755658"/>
    <n v="170.48101986100002"/>
    <n v="261.66816394699998"/>
    <n v="3421.9412412829997"/>
    <n v="1.2644170923802107"/>
    <n v="33134.765349160996"/>
    <n v="38438.64998420499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361731494298311"/>
    <n v="8.8658318735429523E-2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878521834114633"/>
    <n v="5.0788739340767011E-2"/>
    <n v="-192.24207719765951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6.527354714787464"/>
    <n v="0.17897802101933202"/>
    <n v="2.2278551272854514"/>
    <n v="3.0810861403254597"/>
    <n v="312.09690115000001"/>
    <n v="42.865492715987187"/>
    <n v="0"/>
    <n v="0"/>
    <n v="172.27829046999994"/>
    <n v="23.661861998800266"/>
    <n v="3906.3164329029996"/>
    <n v="1.4433951133995429"/>
    <n v="-346.92364751300016"/>
    <n v="-5625.5497231389982"/>
    <n v="-9738.1477526819999"/>
    <n v="-47.648832880672828"/>
    <n v="-1337.5028717736993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42.5803725429106"/>
    <n v="253.465897961"/>
    <n v="34.812715418716991"/>
    <n v="379.24625219691262"/>
    <n v="134.47109585199999"/>
    <n v="18.469166975113112"/>
    <n v="43.091211352669688"/>
    <n v="577.92565258799993"/>
    <n v="387.93699381299996"/>
    <n v="5916.542261603"/>
    <n v="2.1861793163215841"/>
    <n v="39051.307610763994"/>
    <n v="39051.307610763994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4630964629259395"/>
    <n v="1.9255886015905097E-2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23.19756773175629"/>
    <n v="-0.86949588359378471"/>
    <n v="-267.73950646384651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53.79890291899596"/>
    <n v="0.68279319952011686"/>
    <n v="2.9106483268055681"/>
    <n v="2.9106483268055681"/>
    <n v="1363.3710899869998"/>
    <n v="187.25457802266698"/>
    <n v="122.45001160699999"/>
    <n v="16.818110212794739"/>
    <n v="484.4987488390002"/>
    <n v="66.544324896328988"/>
    <n v="7764.412100429"/>
    <n v="2.8689725158417012"/>
    <n v="-4201.0204258640006"/>
    <n v="-9826.5701490029987"/>
    <n v="-9826.5701490029987"/>
    <n v="-576.99647065075237"/>
    <n v="-1349.6473998720612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1336.45714536484"/>
    <n v="6982.7523777669203"/>
    <n v="2954.8262798930004"/>
    <n v="1.0142315551049159"/>
    <n v="2954.8262798930004"/>
    <n v="37025.583491464"/>
    <n v="-2.5189830672230684E-2"/>
    <n v="-2.5189830672230684E-2"/>
    <n v="0.12198040648958708"/>
    <n v="2288.5460974770003"/>
    <n v="0.78553371586279375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84426933717096E-2"/>
    <n v="119.586086827"/>
    <n v="4.1047415760716653E-2"/>
    <n v="407.30629635500003"/>
    <n v="58.33033656640368"/>
    <n v="238.444121129"/>
    <n v="32.749523304342866"/>
    <n v="32.749523304342866"/>
    <n v="0"/>
    <n v="0"/>
    <n v="0"/>
    <n v="168.86217522600003"/>
    <n v="238.444121129"/>
    <n v="2467.4700198060004"/>
    <n v="0.84694859132402878"/>
    <n v="2467.4700198060004"/>
    <n v="39336.56633682199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73802953081772"/>
    <n v="5.0749372174601626E-2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6.936794757886872"/>
    <n v="0.167282963780887"/>
    <n v="-317.40596577360361"/>
    <n v="-0.79323503416014773"/>
    <n v="635.20768300400005"/>
    <n v="0.21803233595548863"/>
    <n v="150.41103527000001"/>
    <n v="150.41103527000001"/>
    <n v="7676.4114603399994"/>
    <n v="-0.57172323096693201"/>
    <n v="-0.57172323096693201"/>
    <n v="-0.13475320251081424"/>
    <n v="20.658465729755864"/>
    <n v="5.162794822995706E-2"/>
    <n v="5.162794822995706E-2"/>
    <n v="2.6348955896411508"/>
    <n v="124.16863266"/>
    <n v="17.054157216008999"/>
    <n v="0"/>
    <n v="0"/>
    <n v="26.242402610000013"/>
    <n v="3.6043085137468651"/>
    <n v="2617.8810550760004"/>
    <n v="0.89857653955398598"/>
    <n v="336.945224817"/>
    <n v="336.945224817"/>
    <n v="-9987.3943056979988"/>
    <n v="46.278329028131012"/>
    <n v="-1371.736073908754"/>
    <n v="-0.32308969307531232"/>
    <n v="-0.32308969307531232"/>
    <n v="-0.29478348142918487"/>
    <n v="0.11565501555092991"/>
    <n v="-3.428130623801299"/>
    <n v="484.79664773399998"/>
    <n v="-7002.032812206"/>
    <n v="0.16640438772553154"/>
    <n v="-2.4034179864802416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1336.45714536484"/>
    <n v="6982.7523777669203"/>
    <n v="2776.274506496"/>
    <n v="0.95294441818201747"/>
    <n v="5731.1007863890009"/>
    <n v="36945.487539215988"/>
    <n v="-2.6573166988795971E-2"/>
    <n v="-2.8041163919339973E-2"/>
    <n v="0.11789463862556637"/>
    <n v="1893.3392896509999"/>
    <n v="0.64988065970277864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440.52508214900001"/>
    <n v="0.15120836110435579"/>
    <n v="82.60947037199999"/>
    <n v="2.8355349406470363E-2"/>
    <n v="359.80066432400002"/>
    <n v="51.527054785675219"/>
    <n v="209.27574706799999"/>
    <n v="28.743342143165435"/>
    <n v="61.492865447508301"/>
    <n v="30.900995959999999"/>
    <n v="4.2441511349819745"/>
    <n v="4.2441511349819745"/>
    <n v="119.62392129600003"/>
    <n v="240.17674302799998"/>
    <n v="2908.4524072839999"/>
    <n v="0.99831392053786205"/>
    <n v="5375.9224270900004"/>
    <n v="39400.78559407199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642354397339417"/>
    <n v="8.7824397194249601E-2"/>
    <n v="304.45394862899997"/>
    <n v="547.137139488"/>
    <n v="78.238105062000017"/>
    <n v="-132.17790078799999"/>
    <n v="355.17835929900002"/>
    <n v="-2455.2980548559995"/>
    <n v="-11.890214951778571"/>
    <n v="-0.5875329526712183"/>
    <n v="-0.5429024987386144"/>
    <n v="-18.154204103165256"/>
    <n v="-4.5369502355844422E-2"/>
    <n v="-337.22718969075345"/>
    <n v="-0.84277061611650861"/>
    <n v="123.68658650700002"/>
    <n v="4.2454894838405179E-2"/>
    <n v="704.32763323999984"/>
    <n v="854.7386685099998"/>
    <n v="8123.8609302329996"/>
    <n v="1.741874295825486"/>
    <n v="0.40563820915084059"/>
    <n v="-7.6725260675831519E-2"/>
    <n v="96.737106075292772"/>
    <n v="0.24175746493977907"/>
    <n v="0.2933854131697361"/>
    <n v="2.7884807173925124"/>
    <n v="663.25689123699999"/>
    <n v="91.096173449295179"/>
    <n v="137.67080992699999"/>
    <n v="18.908637280232334"/>
    <n v="41.07074200299985"/>
    <n v="5.6409326259975883"/>
    <n v="3612.7800405239996"/>
    <n v="1.2400713854776411"/>
    <n v="-836.50553402799983"/>
    <n v="-499.56030921099983"/>
    <n v="-10579.158985088998"/>
    <n v="-114.89131017845803"/>
    <n v="-1453.0130249471813"/>
    <n v="2.417923563553408"/>
    <n v="-2.9743240629061125"/>
    <n v="-0.2534358004078423"/>
    <n v="-0.28712696729562348"/>
    <n v="-3.6312513335090211"/>
    <n v="-580.64104673299983"/>
    <n v="-7560.4411992239993"/>
    <n v="-0.19930257010137387"/>
    <n v="-2.595089290679351"/>
    <n v="1608.9617456579999"/>
    <n v="119.1"/>
    <n v="2331.0449256893367"/>
    <n v="32661.34545413818"/>
    <n v="5.8145302509332586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1336.45714536484"/>
    <n v="6982.7523777669203"/>
    <n v="3182.7383956829999"/>
    <n v="1.0924614196481921"/>
    <n v="8913.8391820720008"/>
    <n v="37392.580111848001"/>
    <n v="3.3704629699192745E-2"/>
    <n v="0.16343218440951857"/>
    <n v="0.13099481381108569"/>
    <n v="2252.6018098459999"/>
    <n v="0.77319599198738276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220.685491047"/>
    <n v="7.5749356331633794E-2"/>
    <n v="155.175735468"/>
    <n v="5.3263411310920737E-2"/>
    <n v="554.27535932199999"/>
    <n v="79.377776747004859"/>
    <n v="188.70709296199999"/>
    <n v="25.918304504183407"/>
    <n v="87.411169951691704"/>
    <n v="198.43704666799999"/>
    <n v="27.254681950337474"/>
    <n v="31.498833085319447"/>
    <n v="167.131219692"/>
    <n v="387.14413962999998"/>
    <n v="3906.5423582769995"/>
    <n v="1.3409040518151825"/>
    <n v="9282.4647853669994"/>
    <n v="40022.399767358002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730469645702144"/>
    <n v="0.19109799437878475"/>
    <n v="367.91253187000001"/>
    <n v="668.74631575399997"/>
    <n v="326.76362183000003"/>
    <n v="-723.80396259399959"/>
    <n v="-368.62560329499956"/>
    <n v="-2629.8196555099994"/>
    <n v="0.3177265696965228"/>
    <n v="-2.1821558614895267"/>
    <n v="-0.51518350815516945"/>
    <n v="-99.412116467840022"/>
    <n v="-0.24844263216699014"/>
    <n v="-361.19716303573369"/>
    <n v="-0.90267441338377652"/>
    <n v="-167.06583609499967"/>
    <n v="-5.734463778820538E-2"/>
    <n v="782.70984796899972"/>
    <n v="1637.4485164789994"/>
    <n v="8357.2040744119986"/>
    <n v="0.42474933877353638"/>
    <n v="0.41470906308853639"/>
    <n v="1.1605562890773857E-2"/>
    <n v="107.50264793792748"/>
    <n v="0.26866182682329387"/>
    <n v="0.56204723999302986"/>
    <n v="2.868574759334737"/>
    <n v="666.28725067300002"/>
    <n v="91.512383446421197"/>
    <n v="294.49399879043688"/>
    <n v="40.44779141842951"/>
    <n v="116.42259729599971"/>
    <n v="15.990264491506263"/>
    <n v="4689.2522062459993"/>
    <n v="1.6095658786384761"/>
    <n v="-1506.5138105629994"/>
    <n v="-2006.0741197739992"/>
    <n v="-10987.023729921999"/>
    <n v="-206.9147644057675"/>
    <n v="-1509.0319190288758"/>
    <n v="0.37124206223394296"/>
    <n v="1.3723100700584885"/>
    <n v="-0.19718877315255368"/>
    <n v="-0.51710445899028401"/>
    <n v="-3.7712491727185138"/>
    <n v="-949.77568406399951"/>
    <n v="-7892.856501325"/>
    <n v="-0.32600646461149929"/>
    <n v="-2.7091894295216168"/>
    <n v="1684.951157517"/>
    <n v="120.1"/>
    <n v="2650.0736017343879"/>
    <n v="32803.952673607673"/>
    <n v="6.447157671127645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1336.45714536484"/>
    <n v="6982.7523777669203"/>
    <n v="3872.8345358290003"/>
    <n v="1.3293339851032155"/>
    <n v="12786.673717901002"/>
    <n v="38130.535467674999"/>
    <n v="8.7480041353553695E-2"/>
    <n v="0.23540153015610921"/>
    <n v="0.10431847211972145"/>
    <n v="3116.3321059039999"/>
    <n v="1.0696677430758619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159.94254347099999"/>
    <n v="5.4899597886987173E-2"/>
    <n v="103.43830642099998"/>
    <n v="3.5504758805173682E-2"/>
    <n v="493.12158003299999"/>
    <n v="70.619943734951676"/>
    <n v="184.82243183899999"/>
    <n v="25.38475895323927"/>
    <n v="112.79592890493097"/>
    <n v="50.474643804000003"/>
    <n v="6.9325279051153759"/>
    <n v="38.431360990434825"/>
    <n v="257.82450439000002"/>
    <n v="235.297075643"/>
    <n v="3197.4985246199999"/>
    <n v="1.0975277711380216"/>
    <n v="12479.963309986999"/>
    <n v="40176.27039285400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0.375651063612942"/>
    <n v="0.12074036345903867"/>
    <n v="445.04071703399995"/>
    <n v="546.71720772499998"/>
    <n v="102.467831867"/>
    <n v="675.33601120900039"/>
    <n v="306.71040791400083"/>
    <n v="-2045.7349251789992"/>
    <n v="6.4008387028769613"/>
    <n v="-0.23907578325486434"/>
    <n v="-0.43152371142508961"/>
    <n v="92.755201229665431"/>
    <n v="0.23180621396519407"/>
    <n v="-280.9750279832312"/>
    <n v="-0.7021898135317346"/>
    <n v="1027.0967084550002"/>
    <n v="0.35254657742423273"/>
    <n v="635.54538233499989"/>
    <n v="2272.9938988139993"/>
    <n v="8420.633531342999"/>
    <n v="0.11086818967014267"/>
    <n v="0.31420253662813935"/>
    <n v="2.5880795566242343E-2"/>
    <n v="87.290087971962009"/>
    <n v="0.21814824981477998"/>
    <n v="0.78019548980780984"/>
    <n v="2.8903466506910434"/>
    <n v="432.79808181499999"/>
    <n v="59.443406695722359"/>
    <n v="0"/>
    <n v="0"/>
    <n v="202.7473005199999"/>
    <n v="27.84668127623965"/>
    <n v="3833.0439069549998"/>
    <n v="1.3156760209528016"/>
    <n v="39.790628874000504"/>
    <n v="-1966.2834908999987"/>
    <n v="-10466.368456521999"/>
    <n v="5.4651132577034183"/>
    <n v="-1437.521613264124"/>
    <n v="-1.0827480858219949"/>
    <n v="0.48232601127760533"/>
    <n v="-0.11353251367845563"/>
    <n v="1.3657964150414113E-2"/>
    <n v="-3.5925364642227779"/>
    <n v="391.55132612000045"/>
    <n v="-7338.9398265389991"/>
    <n v="0.13439832760945278"/>
    <n v="-2.5190598864450293"/>
    <n v="1567.327411991"/>
    <n v="121.9"/>
    <n v="3177.0586840270712"/>
    <n v="33104.975412678781"/>
    <n v="3.0536140151260938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1336.45714536484"/>
    <n v="6982.7523777669203"/>
    <n v="3968.0722197299992"/>
    <n v="1.3620239151017395"/>
    <n v="16754.745937631"/>
    <n v="38845.944997077"/>
    <n v="0.11618392142338418"/>
    <n v="0.21994580979125633"/>
    <n v="8.7240417164581752E-2"/>
    <n v="3241.9092968249997"/>
    <n v="1.1127715798395328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133.43968091400001"/>
    <n v="4.5802603018344226E-2"/>
    <n v="90.824655859000003"/>
    <n v="3.1175176889613319E-2"/>
    <n v="501.89858613199999"/>
    <n v="71.876898818586895"/>
    <n v="223.07848680199999"/>
    <n v="30.639103483147725"/>
    <n v="143.4350323880787"/>
    <n v="68.847601066999999"/>
    <n v="9.4559937352030339"/>
    <n v="47.887354725637863"/>
    <n v="209.97249826300001"/>
    <n v="291.92608786899996"/>
    <n v="3056.744350121"/>
    <n v="1.0492144993016823"/>
    <n v="15536.707660107999"/>
    <n v="40277.280984171004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0.857138076104377"/>
    <n v="7.395839037216359E-2"/>
    <n v="399.60277200199999"/>
    <n v="599.58814249299996"/>
    <n v="98.991499309000005"/>
    <n v="911.32786960899921"/>
    <n v="1218.038277523"/>
    <n v="-1431.3359870940012"/>
    <n v="2.0691784223637879"/>
    <n v="0.74004203697701798"/>
    <n v="-0.45723963958445635"/>
    <n v="125.16791423643612"/>
    <n v="0.312809415800057"/>
    <n v="-196.58933524437606"/>
    <n v="-0.49129999078001546"/>
    <n v="1126.7956238809993"/>
    <n v="0.38676780617222062"/>
    <n v="446.16607789999995"/>
    <n v="2719.1599767139992"/>
    <n v="8419.4980260049979"/>
    <n v="-2.5385676701168425E-3"/>
    <n v="0.24911860507257799"/>
    <n v="3.657831398222311E-2"/>
    <n v="61.279457411693762"/>
    <n v="0.15314460890741921"/>
    <n v="0.93334009871522905"/>
    <n v="2.8899568933125375"/>
    <n v="299.38400406599999"/>
    <n v="41.119417713815395"/>
    <n v="0"/>
    <n v="0"/>
    <n v="146.78207383399996"/>
    <n v="20.160039697878361"/>
    <n v="3502.9104280209999"/>
    <n v="1.2023591082091014"/>
    <n v="465.16179170899926"/>
    <n v="-1501.1216991909994"/>
    <n v="-9850.8340130990018"/>
    <n v="63.888456824742356"/>
    <n v="-1352.9799625660078"/>
    <n v="-4.0933935553235665"/>
    <n v="1.6429383735802272E-2"/>
    <n v="-8.4455520103233428E-2"/>
    <n v="0.15966480689263782"/>
    <n v="-3.3812568840925539"/>
    <n v="680.6295459809993"/>
    <n v="-6710.3331490260025"/>
    <n v="0.23362319726480141"/>
    <n v="-2.3032933175533965"/>
    <n v="1591.5094248969999"/>
    <n v="122.1"/>
    <n v="3249.8543978132675"/>
    <n v="33387.071881360658"/>
    <n v="7.1463650259804279E-3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1336.45714536484"/>
    <n v="6982.7523777669203"/>
    <n v="2954.3954540989998"/>
    <n v="1.0140836759832219"/>
    <n v="19709.141391730001"/>
    <n v="38912.837567731003"/>
    <n v="0.10117748483554889"/>
    <n v="2.3166235101449439E-2"/>
    <n v="7.9950151190449681E-2"/>
    <n v="2168.7629193399998"/>
    <n v="0.7444186493480549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185.223123351"/>
    <n v="6.357704942453575E-2"/>
    <n v="122.49067695499998"/>
    <n v="4.2044403970314712E-2"/>
    <n v="477.91873445300001"/>
    <n v="68.442744149813038"/>
    <n v="214.23942899799999"/>
    <n v="29.425087687036214"/>
    <n v="172.86012007511491"/>
    <n v="43.272003964"/>
    <n v="5.9432687857208828"/>
    <n v="53.830623511358745"/>
    <n v="220.40730149100003"/>
    <n v="257.51143296200001"/>
    <n v="2975.1765565720002"/>
    <n v="1.0212167010349515"/>
    <n v="18511.884216679999"/>
    <n v="40523.99256587799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440318641584058"/>
    <n v="3.7007356636524311E-2"/>
    <n v="394.296952594"/>
    <n v="597.26568690900001"/>
    <n v="113.05013703199999"/>
    <n v="-20.781102473000374"/>
    <n v="1197.2571750499997"/>
    <n v="-1611.1549981470016"/>
    <n v="-1.1306676040860217"/>
    <n v="0.39371042098470022"/>
    <n v="-0.2881608190268512"/>
    <n v="-2.8542167301380812"/>
    <n v="-7.1330250517296096E-3"/>
    <n v="-221.28689065132249"/>
    <n v="-0.55302210163937771"/>
    <n v="87.034819234999617"/>
    <n v="2.9874331584794706E-2"/>
    <n v="745.59017486897312"/>
    <n v="3464.7501515829722"/>
    <n v="8562.416655409972"/>
    <n v="0.23714182373574566"/>
    <n v="0.24652174383479508"/>
    <n v="5.8257361653789363E-2"/>
    <n v="102.40438175512972"/>
    <n v="0.2559206568839939"/>
    <n v="1.189260755599223"/>
    <n v="2.9390131050909569"/>
    <n v="540.31420672399997"/>
    <n v="74.210396217745384"/>
    <n v="192.93166879697318"/>
    <n v="26.498536233543462"/>
    <n v="205.27596814497315"/>
    <n v="28.193985537384325"/>
    <n v="3720.7667314409732"/>
    <n v="1.2771373579189453"/>
    <n v="-766.3712773419735"/>
    <n v="-2267.492976532973"/>
    <n v="-10173.571653556974"/>
    <n v="-105.2585984852678"/>
    <n v="-1397.3069261636924"/>
    <n v="0.72748685768018606"/>
    <n v="0.18068369978045418"/>
    <n v="-1.7466059022056668E-2"/>
    <n v="-0.26305368193572354"/>
    <n v="-3.4920352067303346"/>
    <n v="-658.55535563397348"/>
    <n v="-6974.673997842976"/>
    <n v="-0.22604632529919919"/>
    <n v="-2.3940271897941363"/>
    <n v="1573.8416784349999"/>
    <n v="122.7"/>
    <n v="2407.8202559894048"/>
    <n v="33169.889516036426"/>
    <n v="-4.5313091861709509E-3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1336.45714536484"/>
    <n v="6982.7523777669203"/>
    <n v="3513.6454967699997"/>
    <n v="1.2060438749060629"/>
    <n v="23222.786888500003"/>
    <n v="39256.840102782"/>
    <n v="0.10228371985227813"/>
    <n v="0.10853037367478024"/>
    <n v="7.9012887576476842E-2"/>
    <n v="2830.2325402469996"/>
    <n v="0.9714652838092388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136.127909585"/>
    <n v="4.6725326077909225E-2"/>
    <n v="95.582703430000009"/>
    <n v="3.2808356484649706E-2"/>
    <n v="451.70234350799996"/>
    <n v="64.688294682512293"/>
    <n v="219.24449142200001"/>
    <n v="30.112516706960768"/>
    <n v="202.97263678207568"/>
    <n v="0"/>
    <n v="0"/>
    <n v="53.830623511358745"/>
    <n v="232.45785208599995"/>
    <n v="219.24449142200001"/>
    <n v="3271.6374591370009"/>
    <n v="1.1229756451334167"/>
    <n v="21783.521675816999"/>
    <n v="40711.38129682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684867515812662"/>
    <n v="3.7593491392789294E-2"/>
    <n v="414.41454508300006"/>
    <n v="630.49724762400001"/>
    <n v="358.61870580500005"/>
    <n v="242.00803763299882"/>
    <n v="1439.2652126829985"/>
    <n v="-1454.5411940380027"/>
    <n v="1.8340091320684189"/>
    <n v="0.52393951476142275"/>
    <n v="-0.23292647105575903"/>
    <n v="33.23901562669414"/>
    <n v="8.3068229772646274E-2"/>
    <n v="-199.77649482707562"/>
    <n v="-0.49926507938285486"/>
    <n v="351.53158357399883"/>
    <n v="0.12066172116543558"/>
    <n v="606.82756364900001"/>
    <n v="4071.5777152319724"/>
    <n v="8498.919545506973"/>
    <n v="-9.4725902847247911E-2"/>
    <n v="0.18021564030874249"/>
    <n v="5.6242440059229848E-2"/>
    <n v="83.345789123854829"/>
    <n v="0.20829098067401092"/>
    <n v="1.3975517362732339"/>
    <n v="2.9172179921397081"/>
    <n v="390.73096710599998"/>
    <n v="53.665625524243929"/>
    <n v="0"/>
    <n v="0"/>
    <n v="216.09659654300003"/>
    <n v="29.680163599610896"/>
    <n v="3878.4650227860011"/>
    <n v="1.3312666258074277"/>
    <n v="-364.81952601600119"/>
    <n v="-2632.3125025489744"/>
    <n v="-9953.4607395449766"/>
    <n v="-50.106773497160688"/>
    <n v="-1367.0754091363706"/>
    <n v="-0.37630271729654274"/>
    <n v="5.0646396095550106E-2"/>
    <n v="1.0930194125158277E-3"/>
    <n v="-0.12522275090136467"/>
    <n v="-3.4164830715225629"/>
    <n v="-255.29598007500118"/>
    <n v="-6789.0794246829773"/>
    <n v="-8.762925950857535E-2"/>
    <n v="-2.3303226418022609"/>
    <n v="1577.151870209"/>
    <n v="123.6"/>
    <n v="2842.7552562864075"/>
    <n v="33164.80743025725"/>
    <n v="-1.0116551207687619E-2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1336.45714536484"/>
    <n v="6982.7523777669203"/>
    <n v="2881.5341060790001"/>
    <n v="0.98907432811995566"/>
    <n v="26104.320994579004"/>
    <n v="39490.271850118996"/>
    <n v="0.1007056277596674"/>
    <n v="8.8150575662752528E-2"/>
    <n v="9.2879662369698357E-2"/>
    <n v="2170.8190062859999"/>
    <n v="0.7451243924487112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165.05022216"/>
    <n v="5.6652786876462483E-2"/>
    <n v="89.712094755999999"/>
    <n v="3.0793295022200868E-2"/>
    <n v="455.95278287699995"/>
    <n v="65.297000124013181"/>
    <n v="220.08391958799999"/>
    <n v="30.22780943112009"/>
    <n v="233.20044621319576"/>
    <n v="39.716864250999997"/>
    <n v="5.4549819270228683"/>
    <n v="59.285605438381616"/>
    <n v="196.15199903799996"/>
    <n v="259.80078383899996"/>
    <n v="3177.4668603110003"/>
    <n v="1.0906519875490817"/>
    <n v="24960.988536127999"/>
    <n v="40862.918584305007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346155385707227"/>
    <n v="8.9511267444939827E-2"/>
    <n v="367.51811569300003"/>
    <n v="635.25651790899997"/>
    <n v="99.222745038999989"/>
    <n v="-295.93275423200021"/>
    <n v="1143.3324584509983"/>
    <n v="-1372.646734186003"/>
    <n v="-0.21675108832629686"/>
    <n v="1.0178472460607186"/>
    <n v="-0.31336150645621896"/>
    <n v="-40.645399791576345"/>
    <n v="-0.10157765942912596"/>
    <n v="-188.52855753795015"/>
    <n v="-0.47115515429677557"/>
    <n v="-35.153798912000184"/>
    <n v="-1.2066391984186138E-2"/>
    <n v="620.548820933"/>
    <n v="4692.1265361649721"/>
    <n v="8605.2954563399726"/>
    <n v="0.20688742783495018"/>
    <n v="0.1836752265160837"/>
    <n v="6.4268126015265548E-2"/>
    <n v="85.230359114759025"/>
    <n v="0.21300074388677415"/>
    <n v="1.6105524801600082"/>
    <n v="2.9537310711670686"/>
    <n v="395.86658466"/>
    <n v="54.370985865990093"/>
    <n v="0"/>
    <n v="0"/>
    <n v="224.682236273"/>
    <n v="30.859373248768939"/>
    <n v="3798.0156812440005"/>
    <n v="1.3036527314358559"/>
    <n v="-916.48157516500021"/>
    <n v="-3548.7940777139747"/>
    <n v="-9977.9421905259769"/>
    <n v="-125.87575890633536"/>
    <n v="-1370.4378566801815"/>
    <n v="2.7445569027690242E-2"/>
    <n v="4.4554971360781348E-2"/>
    <n v="-1.0588888164299926E-2"/>
    <n v="-0.31457840331590009"/>
    <n v="-3.4248862254638448"/>
    <n v="-655.70261984500019"/>
    <n v="-6816.0634448289775"/>
    <n v="-0.22506713587096025"/>
    <n v="-2.3395847919671939"/>
    <n v="1637.339201901"/>
    <n v="124.1"/>
    <n v="2321.9452909580987"/>
    <n v="33128.69184967305"/>
    <n v="-2.6028683887480142E-4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1336.45714536484"/>
    <n v="6982.7523777669203"/>
    <n v="3726.0582104770001"/>
    <n v="1.2789536355959226"/>
    <n v="29830.379205056004"/>
    <n v="39901.001184849993"/>
    <n v="0.10354888769492798"/>
    <n v="0.12388796108156241"/>
    <n v="0.10093472807619253"/>
    <n v="2906.530687337"/>
    <n v="0.99765429833821362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200.91093130300001"/>
    <n v="6.8961822791286903E-2"/>
    <n v="92.571731033999995"/>
    <n v="3.177485301395374E-2"/>
    <n v="526.04486080300001"/>
    <n v="75.334886924807265"/>
    <n v="221.50873925799999"/>
    <n v="30.423503771438533"/>
    <n v="263.62394998463429"/>
    <n v="60.968167696999998"/>
    <n v="8.3737792291208049"/>
    <n v="67.659384667502422"/>
    <n v="243.567953848"/>
    <n v="282.476906955"/>
    <n v="3679.4796807150001"/>
    <n v="1.2629657533314109"/>
    <n v="28640.468216843001"/>
    <n v="41165.23042654199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374877175125363"/>
    <n v="0.21661051097704689"/>
    <n v="398.17455540099991"/>
    <n v="730.64940378999995"/>
    <n v="87.804783721000007"/>
    <n v="46.578529762000016"/>
    <n v="1189.9109882129983"/>
    <n v="-1264.2292416920022"/>
    <n v="-1.7532230119037289"/>
    <n v="1.3573281050055011"/>
    <n v="-0.19467705729237872"/>
    <n v="6.3974093330545214"/>
    <n v="1.5987882264511529E-2"/>
    <n v="-173.63776811433598"/>
    <n v="-0.43394131104615041"/>
    <n v="677.64391824699999"/>
    <n v="0.23259839324155843"/>
    <n v="653.03030324600002"/>
    <n v="5345.1568394109718"/>
    <n v="8475.4492793879726"/>
    <n v="-0.16585780801482264"/>
    <n v="0.12602903637477936"/>
    <n v="2.6587224728618075E-2"/>
    <n v="89.691584901884625"/>
    <n v="0.22414987456244273"/>
    <n v="1.8347023547224506"/>
    <n v="2.9091619231022205"/>
    <n v="371.88996558600002"/>
    <n v="51.077875340113451"/>
    <n v="0"/>
    <n v="0"/>
    <n v="281.14033766"/>
    <n v="38.613709561771181"/>
    <n v="4332.5099839610002"/>
    <n v="1.4871156278938538"/>
    <n v="-606.451773484"/>
    <n v="-4155.2458511979748"/>
    <n v="-9739.6785210799753"/>
    <n v="-83.294175568830113"/>
    <n v="-1337.7131178266766"/>
    <n v="-0.28206382568259136"/>
    <n v="-2.0482982541392802E-2"/>
    <n v="-8.7636111260527283E-3"/>
    <n v="-0.20816199229793123"/>
    <n v="-3.3431032341483711"/>
    <n v="24.613615000999971"/>
    <n v="-6468.9528373759767"/>
    <n v="8.4485186791156703E-3"/>
    <n v="-2.2204405520549861"/>
    <n v="1643.181911313"/>
    <n v="124"/>
    <n v="3004.885653610484"/>
    <n v="33210.007066117745"/>
    <n v="4.7565915929317359E-3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1336.45714536484"/>
    <n v="6982.7523777669203"/>
    <n v="3204.4467416160005"/>
    <n v="1.0999127170744423"/>
    <n v="33034.825946672005"/>
    <n v="40157.610406626991"/>
    <n v="0.10192655790699767"/>
    <n v="8.7049988355876406E-2"/>
    <n v="9.8851103111389671E-2"/>
    <n v="2085.8314743590004"/>
    <n v="0.71595278352625014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498.76988003600002"/>
    <n v="0.17120064029169355"/>
    <n v="157.54816883399999"/>
    <n v="5.4077738974971458E-2"/>
    <n v="462.29721838699999"/>
    <n v="66.205586762456889"/>
    <n v="241.67876593599999"/>
    <n v="33.193791231715281"/>
    <n v="296.81774121634959"/>
    <n v="29.296786427000001"/>
    <n v="4.0238181813437111"/>
    <n v="71.683202848846136"/>
    <n v="191.321666024"/>
    <n v="270.97555236300002"/>
    <n v="3497.8542130960004"/>
    <n v="1.2006235839377686"/>
    <n v="32138.322429939002"/>
    <n v="41476.805932824995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6.800475660836767"/>
    <n v="0.13613938343497506"/>
    <n v="431.66533240700005"/>
    <n v="592.29412067200008"/>
    <n v="125.66294286899999"/>
    <n v="-293.40747147999991"/>
    <n v="896.50351673299838"/>
    <n v="-1319.195526198002"/>
    <n v="0.23052344774643863"/>
    <n v="2.3661396388591478"/>
    <n v="-0.11409484112153001"/>
    <n v="-40.29856043170826"/>
    <n v="-0.10071086686332625"/>
    <n v="-181.18720823833257"/>
    <n v="-0.45280825445741513"/>
    <n v="103.21618499900012"/>
    <n v="3.5428516571648812E-2"/>
    <n v="1056.3443942690001"/>
    <n v="6401.5012336799718"/>
    <n v="8733.7462641259735"/>
    <n v="0.32366120314806524"/>
    <n v="0.15447287621995986"/>
    <n v="4.003835527550903E-2"/>
    <n v="145.08546150654954"/>
    <n v="0.36258572120341531"/>
    <n v="2.1972880759258659"/>
    <n v="2.9978212646995277"/>
    <n v="792.15984905000005"/>
    <n v="108.80057480298468"/>
    <n v="46.4"/>
    <n v="6.3728888518052678"/>
    <n v="264.18454521900003"/>
    <n v="36.284886703564865"/>
    <n v="4554.1986073650005"/>
    <n v="1.5632093051411839"/>
    <n v="-1349.751865749"/>
    <n v="-5504.9977169469748"/>
    <n v="-10052.941790323976"/>
    <n v="-185.38402193825783"/>
    <n v="-1380.7388074009257"/>
    <n v="0.30223513341131936"/>
    <n v="4.2884576038876077E-2"/>
    <n v="1.682326219792607E-2"/>
    <n v="-0.46329658806674157"/>
    <n v="-3.4506295191569425"/>
    <n v="-953.12820926999996"/>
    <n v="-6727.3994172939774"/>
    <n v="-0.32715720463176651"/>
    <n v="-2.3091512415616711"/>
    <n v="1536.9707398739999"/>
    <n v="124.5"/>
    <n v="2573.8528045108437"/>
    <n v="33224.973134657244"/>
    <n v="2.519585847124306E-3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1336.45714536484"/>
    <n v="6982.7523777669203"/>
    <n v="3771.6313360160002"/>
    <n v="1.2945964171363944"/>
    <n v="36806.457282688003"/>
    <n v="40369.848957253009"/>
    <n v="9.7437451527063068E-2"/>
    <n v="5.9627740859947265E-2"/>
    <n v="8.9929165034806635E-2"/>
    <n v="2798.0153501540003"/>
    <n v="0.96040687031417638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4.22472415100003"/>
    <n v="8.3829097993438559E-2"/>
    <n v="263.06961519700002"/>
    <n v="9.029752670663499E-2"/>
    <n v="466.32164651400001"/>
    <n v="66.781925132955863"/>
    <n v="245.94754141199999"/>
    <n v="33.780093637789854"/>
    <n v="330.59783485413942"/>
    <n v="27.304165681000001"/>
    <n v="3.7501382128510539"/>
    <n v="75.433341061697192"/>
    <n v="193.06993942100002"/>
    <n v="273.25170709299999"/>
    <n v="3635.1769327659999"/>
    <n v="1.2477590234963958"/>
    <n v="35773.499362704999"/>
    <n v="41690.041624308004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61.139522582143954"/>
    <n v="0.14653921135348452"/>
    <n v="451.31509101500001"/>
    <n v="724.31812427500006"/>
    <n v="157.00334591100003"/>
    <n v="136.45440325000027"/>
    <n v="1032.9579199829986"/>
    <n v="-1320.1926670550015"/>
    <n v="-7.2544900348540109E-3"/>
    <n v="1.5582106947362577"/>
    <n v="-5.6792535068080019E-2"/>
    <n v="18.741567785596274"/>
    <n v="4.6837393639998573E-2"/>
    <n v="-181.32416228685094"/>
    <n v="-0.45315051881621532"/>
    <n v="563.37654993600029"/>
    <n v="0.19337660499348308"/>
    <n v="730.54544868900007"/>
    <n v="7132.0466823689721"/>
    <n v="8979.9165211949712"/>
    <n v="0.50822226515292845"/>
    <n v="0.18289185409360886"/>
    <n v="7.6927009037228933E-2"/>
    <n v="100.33803762256909"/>
    <n v="0.25075661860077064"/>
    <n v="2.4480446945266365"/>
    <n v="3.0823181585936443"/>
    <n v="472.066007173"/>
    <n v="64.836728328212018"/>
    <n v="121.667343649"/>
    <n v="16.710613318307598"/>
    <n v="258.47944151600007"/>
    <n v="35.501309294357085"/>
    <n v="4365.7223814549998"/>
    <n v="1.4985156420971664"/>
    <n v="-594.0910454389998"/>
    <n v="-6099.0887623859744"/>
    <n v="-10300.109188249975"/>
    <n v="-81.596469836972815"/>
    <n v="-1414.6864443572258"/>
    <n v="0.71245474241342288"/>
    <n v="8.4176491641202E-2"/>
    <n v="5.7707220083326849E-2"/>
    <n v="-0.20391922496077203"/>
    <n v="-3.53546867740986"/>
    <n v="-167.16889875299978"/>
    <n v="-6787.5841308299769"/>
    <n v="-5.7380013607287533E-2"/>
    <n v="-2.3298093885459905"/>
    <n v="1575.4100877650001"/>
    <n v="125.4"/>
    <n v="3007.6804912408293"/>
    <n v="33158.912015025875"/>
    <n v="-6.370518974958328E-3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1336.45714536484"/>
    <n v="6982.7523777669203"/>
    <n v="4287.8078440129993"/>
    <n v="1.4717718084536056"/>
    <n v="41094.265126701001"/>
    <n v="41094.265126701001"/>
    <n v="0.10760426172122717"/>
    <n v="0.20329400627463512"/>
    <n v="0.10760426172122717"/>
    <n v="2208.6963590349997"/>
    <n v="0.75812563270547073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1078.3647070250001"/>
    <n v="0.37014409991501368"/>
    <n v="232.55835453099999"/>
    <n v="7.9824666232885158E-2"/>
    <n v="768.18842342199991"/>
    <n v="110.01226763645685"/>
    <n v="298.545497071"/>
    <n v="41.0042515094922"/>
    <n v="371.6020863636316"/>
    <n v="0"/>
    <n v="0"/>
    <n v="75.433341061697192"/>
    <n v="469.64292635099991"/>
    <n v="298.545497071"/>
    <n v="5562.9420238940002"/>
    <n v="1.909456193159623"/>
    <n v="41336.441386598999"/>
    <n v="41336.441386598999"/>
    <n v="-5.9764677082387196E-2"/>
    <n v="5.8516191022631503E-2"/>
    <n v="5.8516191022631503E-2"/>
    <n v="2955.1559608100006"/>
    <n v="18992.75431398"/>
    <n v="18992.75431398"/>
    <n v="4.0092207288330961E-2"/>
    <n v="6.4549439599687952E-2"/>
    <n v="6.4549439599687952E-2"/>
    <n v="1127.3617037519998"/>
    <n v="1827.7942570580008"/>
    <n v="772.86773659800008"/>
    <n v="153.182502511"/>
    <n v="21.937266886154092"/>
    <n v="5.2579242574700584E-2"/>
    <n v="581.94371369400005"/>
    <n v="918.98648041999991"/>
    <n v="180.805629861"/>
    <n v="-1275.1341798810008"/>
    <n v="-242.17625989800217"/>
    <n v="-242.17625989800217"/>
    <n v="-0.45811620093295413"/>
    <n v="-0.87576685694944656"/>
    <n v="-0.87576685694944656"/>
    <n v="-175.135525851713"/>
    <n v="-0.43768438470601762"/>
    <n v="-33.262120406807639"/>
    <n v="-8.3125971349739536E-2"/>
    <n v="-1121.9516773700009"/>
    <n v="-0.38510514213131702"/>
    <n v="1247.3256469080002"/>
    <n v="8379.3723292769719"/>
    <n v="8379.3723292769719"/>
    <n v="-0.32499269120575136"/>
    <n v="6.3749974094536421E-2"/>
    <n v="6.3749974094536421E-2"/>
    <n v="171.31611443428423"/>
    <n v="0.42813922401947663"/>
    <n v="2.8761839185461131"/>
    <n v="2.8761839185461131"/>
    <n v="661.92568242599998"/>
    <n v="90.913336255522623"/>
    <n v="0"/>
    <n v="0"/>
    <n v="585.3999644820002"/>
    <n v="80.402778178761608"/>
    <n v="6810.2676708020008"/>
    <n v="2.3375954171791"/>
    <n v="-2522.459826789001"/>
    <n v="-8621.5485891749759"/>
    <n v="-8621.5485891749759"/>
    <n v="-346.4516402859972"/>
    <n v="-1184.1416139924706"/>
    <n v="-0.39956020892942445"/>
    <n v="-0.12262890729480869"/>
    <n v="-0.12262890729480869"/>
    <n v="-0.86582360872549424"/>
    <n v="-2.9593098898958532"/>
    <n v="-2369.2773242780008"/>
    <n v="-5007.9539838159744"/>
    <n v="-0.81324436615079365"/>
    <n v="-1.7189589085025541"/>
    <n v="2949.0119500870001"/>
    <n v="125.2"/>
    <n v="3424.7666485726832"/>
    <n v="33506.483780554518"/>
    <n v="8.6380456948895734E-3"/>
    <n v="1764.1344720726834"/>
    <n v="24445.96650707351"/>
    <n v="3.392036795079556E-2"/>
    <n v="4443.2444280303516"/>
    <n v="33672.342417860782"/>
    <n v="-3.4282000490195697E-2"/>
    <n v="996.26649114057523"/>
    <n v="6810.4745397346433"/>
    <n v="-2.7055983810404416E-2"/>
  </r>
  <r>
    <x v="240"/>
    <x v="0"/>
    <x v="0"/>
    <x v="20"/>
    <n v="319767.27784220327"/>
    <n v="7280.8425000000007"/>
    <n v="2931.134944761"/>
    <n v="0.91664630744595388"/>
    <n v="2931.134944761"/>
    <n v="41070.573791568997"/>
    <n v="-8.0178436523375973E-3"/>
    <n v="-8.0178436523375973E-3"/>
    <n v="0.10924852274205321"/>
    <n v="2313.7939413660006"/>
    <n v="0.72358684008555652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34.154779271999999"/>
    <n v="1.0681136451008124E-2"/>
    <n v="91.270490181999989"/>
    <n v="2.854278611554481E-2"/>
    <n v="491.91573394099998"/>
    <n v="67.563023639228561"/>
    <n v="309.39222788000001"/>
    <n v="42.494014652837222"/>
    <n v="42.494014652837222"/>
    <n v="0"/>
    <n v="0"/>
    <n v="0"/>
    <n v="182.52350606099998"/>
    <n v="309.39222788000001"/>
    <n v="3100.1502207429999"/>
    <n v="0.96950202086432435"/>
    <n v="3100.1502207429999"/>
    <n v="41969.121587536007"/>
    <n v="0.25640846529383254"/>
    <n v="0.25640846529383254"/>
    <n v="6.6923869973108063E-2"/>
    <n v="1434.3513240499999"/>
    <n v="1434.3513240499999"/>
    <n v="19048.817613448002"/>
    <n v="4.0676040470570163E-2"/>
    <n v="4.0676040470570163E-2"/>
    <n v="6.1027403956026127E-2"/>
    <n v="1047.919198025"/>
    <n v="386.43212602499989"/>
    <n v="410.62766720399992"/>
    <n v="294.161829023"/>
    <n v="42.126916881602604"/>
    <n v="9.1992473716513645E-2"/>
    <n v="301.85929265700003"/>
    <n v="610.447964361"/>
    <n v="48.702143448000001"/>
    <n v="-169.01527598199982"/>
    <n v="-169.01527598199982"/>
    <n v="-898.547795967002"/>
    <n v="-1.3468002564526989"/>
    <n v="-1.3468002564526989"/>
    <n v="-0.61118370144032541"/>
    <n v="-23.213697588156837"/>
    <n v="-5.2855713418370594E-2"/>
    <n v="-123.41261275285129"/>
    <n v="-0.28100054578142658"/>
    <n v="125.14655304100017"/>
    <n v="3.9136760298143045E-2"/>
    <n v="360.286152238"/>
    <n v="360.286152238"/>
    <n v="8589.2474462449736"/>
    <n v="1.3953438761408505"/>
    <n v="1.3953438761408505"/>
    <n v="0.11891441601601471"/>
    <n v="49.484129376236332"/>
    <n v="0.11267136358329688"/>
    <n v="0.11267136358329688"/>
    <n v="2.6860933064212849"/>
    <n v="319.86005540600001"/>
    <n v="43.931736664541219"/>
    <n v="51.664655070999999"/>
    <n v="7.0959720761711296"/>
    <n v="40.426096831999985"/>
    <n v="5.5523927116951066"/>
    <n v="3460.4363729809997"/>
    <n v="1.0821733844476213"/>
    <n v="-529.30142821999982"/>
    <n v="-529.30142821999982"/>
    <n v="-9487.7952422119743"/>
    <n v="-72.697826964393158"/>
    <n v="-1303.117769984995"/>
    <n v="-2.5708827110028682"/>
    <n v="-2.5708827110028682"/>
    <n v="-5.0022963767535789E-2"/>
    <n v="-0.16552707700166749"/>
    <n v="-2.9670938522027108"/>
    <n v="-235.13959919699982"/>
    <n v="-5727.8902307469743"/>
    <n v="-7.3534603285153849E-2"/>
    <n v="-1.7912684091377034"/>
    <n v="1576.179608485"/>
    <n v="126.7"/>
    <n v="2313.4451024159434"/>
    <n v="33305.183112848761"/>
    <n v="1.0754184143915602E-2"/>
    <n v="1826.1988487498029"/>
    <n v="24324.466549459907"/>
    <n v="2.4581148725369761E-2"/>
    <n v="2446.843110294396"/>
    <n v="34019.211043213894"/>
    <n v="-2.701573843344196E-2"/>
    <n v="284.36160397632204"/>
    <n v="6966.8267519918172"/>
    <n v="2.3724317982230403E-2"/>
  </r>
  <r>
    <x v="241"/>
    <x v="1"/>
    <x v="1"/>
    <x v="20"/>
    <n v="319767.27784220327"/>
    <n v="7280.8425000000007"/>
    <n v="2564.9844931089997"/>
    <n v="0.80214101655978443"/>
    <n v="5496.1194378700002"/>
    <n v="40859.283778181991"/>
    <n v="-4.1001084656732356E-2"/>
    <n v="-7.6105591465331801E-2"/>
    <n v="0.10593435084086211"/>
    <n v="1882.3280705669999"/>
    <n v="0.58865562582544151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112.05065125900001"/>
    <n v="3.5041312549276553E-2"/>
    <n v="165.24954907400002"/>
    <n v="5.167806730854628E-2"/>
    <n v="405.35622220900001"/>
    <n v="55.6743566708111"/>
    <n v="190.553003934"/>
    <n v="26.171834363124869"/>
    <n v="68.665849015962095"/>
    <n v="82.461669158999996"/>
    <n v="11.325841639755287"/>
    <n v="11.325841639755287"/>
    <n v="132.34154911600001"/>
    <n v="273.014673093"/>
    <n v="3219.166465192"/>
    <n v="1.0067216654921689"/>
    <n v="6319.3166859350004"/>
    <n v="42279.835645444007"/>
    <n v="0.10683140529645252"/>
    <n v="0.17548509518870814"/>
    <n v="7.3070879373663411E-2"/>
    <n v="1560.5472777719997"/>
    <n v="2994.8986018219994"/>
    <n v="19161.215631984"/>
    <n v="7.7614940462212845E-2"/>
    <n v="5.9602001066317412E-2"/>
    <n v="6.2555512303809513E-2"/>
    <n v="1079.4576747369999"/>
    <n v="481.08960303499975"/>
    <n v="436.86803716100002"/>
    <n v="40.503832832000001"/>
    <n v="5.8005540853724362"/>
    <n v="1.2666659673660411E-2"/>
    <n v="375.81849253000001"/>
    <n v="739.55053188700003"/>
    <n v="65.878293010000007"/>
    <n v="-654.18197208300035"/>
    <n v="-823.19724806500017"/>
    <n v="-1420.5518672620024"/>
    <n v="3.9492537571181598"/>
    <n v="-3.3177010268579101"/>
    <n v="-0.42143404363780346"/>
    <n v="-89.849762865080564"/>
    <n v="-0.20458064893238448"/>
    <n v="-195.10817151476664"/>
    <n v="-0.44424553908327269"/>
    <n v="-613.6781392510004"/>
    <n v="-0.1919139892587241"/>
    <n v="535.47513248199994"/>
    <n v="895.76128471999994"/>
    <n v="8420.3949454869726"/>
    <n v="-0.2397357320502338"/>
    <n v="4.7994337592695668E-2"/>
    <n v="3.6501611462896877E-2"/>
    <n v="73.545765133911345"/>
    <n v="0.16745776368845433"/>
    <n v="0.28012912727175121"/>
    <n v="2.6332884972808932"/>
    <n v="484.16051696599999"/>
    <n v="66.497869850364154"/>
    <n v="0"/>
    <n v="0"/>
    <n v="51.314615515999947"/>
    <n v="7.0478952835471915"/>
    <n v="3754.641597674"/>
    <n v="1.1741794291806231"/>
    <n v="-1189.6571045650003"/>
    <n v="-1718.958532785"/>
    <n v="-9840.9468127489745"/>
    <n v="-163.39552799899192"/>
    <n v="-1351.6219878055285"/>
    <n v="0.42217481674804991"/>
    <n v="2.4409429674265049"/>
    <n v="-6.9779854275799358E-2"/>
    <n v="-0.37203841262083881"/>
    <n v="-3.0775340363641659"/>
    <n v="-1149.1532717330003"/>
    <n v="-6296.4024557469756"/>
    <n v="-0.35937175294717844"/>
    <n v="-1.9690577779675396"/>
    <n v="1817.933984906"/>
    <n v="127.3"/>
    <n v="2014.913191758837"/>
    <n v="32989.051378918259"/>
    <n v="1.0033448415045498E-2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9767.27784220327"/>
    <n v="7280.8425000000007"/>
    <n v="3382.5201005900003"/>
    <n v="1.0578068285833753"/>
    <n v="8878.63953846"/>
    <n v="41059.065483088991"/>
    <n v="-3.9488757754118087E-3"/>
    <n v="6.2770382001228864E-2"/>
    <n v="9.8053821380441386E-2"/>
    <n v="2541.6816199550003"/>
    <n v="0.7948535688536753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130.99368207999999"/>
    <n v="4.0965317953715677E-2"/>
    <n v="179.154591735"/>
    <n v="5.6026555607546581E-2"/>
    <n v="530.69020682000007"/>
    <n v="72.888571181151093"/>
    <n v="333.71801412999997"/>
    <n v="45.835082152923917"/>
    <n v="114.50093116888601"/>
    <n v="0"/>
    <n v="0"/>
    <n v="11.325841639755287"/>
    <n v="196.9721926900001"/>
    <n v="333.71801412999997"/>
    <n v="4333.8974296120005"/>
    <n v="1.3553286186307858"/>
    <n v="10653.214115547002"/>
    <n v="42707.190716779005"/>
    <n v="0.10939471075477813"/>
    <n v="0.14767083548120419"/>
    <n v="6.7082208089148665E-2"/>
    <n v="1577.660403972"/>
    <n v="4572.5590057939989"/>
    <n v="19294.443359943998"/>
    <n v="9.2235332371346512E-2"/>
    <n v="7.0638780576688154E-2"/>
    <n v="6.504407435100279E-2"/>
    <n v="1107.2890543819999"/>
    <n v="470.37134959000014"/>
    <n v="516.21767519699995"/>
    <n v="784.67088944499994"/>
    <n v="112.37272167109801"/>
    <n v="0.24538811311150305"/>
    <n v="407.49645330400006"/>
    <n v="758.81322253100006"/>
    <n v="289.038785163"/>
    <n v="-951.37732902200014"/>
    <n v="-1774.5745770870003"/>
    <n v="-1648.1252336900029"/>
    <n v="0.31441298775487958"/>
    <n v="3.8140296312159947"/>
    <n v="-0.37329343849231256"/>
    <n v="-130.66857702552969"/>
    <n v="-0.29752179004741058"/>
    <n v="-226.36463207245635"/>
    <n v="-0.51541397381607923"/>
    <n v="-166.7064395770002"/>
    <n v="-5.2133676935907564E-2"/>
    <n v="615.89220963100001"/>
    <n v="1511.6534943510001"/>
    <n v="8253.577307148973"/>
    <n v="-0.21312832433482654"/>
    <n v="-7.682380292389035E-2"/>
    <n v="-1.2399693287412861E-2"/>
    <n v="84.590788721360198"/>
    <n v="0.19260638980544051"/>
    <n v="0.47273551707719175"/>
    <n v="2.5811200454418906"/>
    <n v="513.56038788399997"/>
    <n v="70.535846350748542"/>
    <n v="138.82846017199998"/>
    <n v="19.067636770332552"/>
    <n v="102.33182174700005"/>
    <n v="14.054942370611649"/>
    <n v="4949.7896392430002"/>
    <n v="1.5479350084362262"/>
    <n v="-1567.2695386530002"/>
    <n v="-3286.2280714380004"/>
    <n v="-9901.7025408389763"/>
    <n v="-215.2593657468899"/>
    <n v="-1359.9665891466509"/>
    <n v="4.0328689763086567E-2"/>
    <n v="0.63813890974687459"/>
    <n v="-9.8782092017082324E-2"/>
    <n v="-0.49012817985285112"/>
    <n v="-3.0965340192579696"/>
    <n v="-782.59864920800021"/>
    <n v="-6129.2254208909762"/>
    <n v="-0.24474006674134804"/>
    <n v="-1.9167769329779851"/>
    <n v="1832.965508705"/>
    <n v="127.8"/>
    <n v="2646.7293431846638"/>
    <n v="32985.707120368534"/>
    <n v="5.5406264168613717E-3"/>
    <n v="1988.7962597456965"/>
    <n v="24326.607306529986"/>
    <n v="2.0645043533126017E-2"/>
    <n v="3391.1560482097029"/>
    <n v="34244.403406492456"/>
    <n v="-2.2655981760979826E-2"/>
    <n v="481.91878687871679"/>
    <n v="6626.2957452603068"/>
    <n v="-9.3437203496855803E-2"/>
  </r>
  <r>
    <x v="243"/>
    <x v="3"/>
    <x v="3"/>
    <x v="20"/>
    <n v="319767.27784220327"/>
    <n v="7280.8425000000007"/>
    <n v="3638.4688662469994"/>
    <n v="1.1378490290812333"/>
    <n v="12517.108404707"/>
    <n v="40824.699813507003"/>
    <n v="-2.1081738624222246E-2"/>
    <n v="-6.0515280839860019E-2"/>
    <n v="7.0656347013956067E-2"/>
    <n v="2929.0321687449996"/>
    <n v="0.91598871170001317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152.68394504299999"/>
    <n v="4.7748458214147069E-2"/>
    <n v="109.46923441599999"/>
    <n v="3.4234032686114989E-2"/>
    <n v="447.28351804300002"/>
    <n v="61.432934175268862"/>
    <n v="282.42584069499998"/>
    <n v="38.790269216096895"/>
    <n v="153.29120038498291"/>
    <n v="0"/>
    <n v="0"/>
    <n v="11.325841639755287"/>
    <n v="164.85767734800004"/>
    <n v="282.42584069499998"/>
    <n v="3886.3335036539997"/>
    <n v="1.2153631009023389"/>
    <n v="14539.547619201001"/>
    <n v="43396.025695812998"/>
    <n v="0.21542933444069789"/>
    <n v="0.16503127918379645"/>
    <n v="8.0140721661702052E-2"/>
    <n v="1561.3547239789998"/>
    <n v="6133.9137297729985"/>
    <n v="19412.822472176998"/>
    <n v="8.2038193348092259E-2"/>
    <n v="7.3517590374976738E-2"/>
    <n v="6.6048768921615597E-2"/>
    <n v="1105.1638446090001"/>
    <n v="456.19087936999972"/>
    <n v="530.70982110700004"/>
    <n v="445.38099892300005"/>
    <n v="63.783014895543609"/>
    <n v="0.13928285656007111"/>
    <n v="486.22660848999999"/>
    <n v="758.67116838799984"/>
    <n v="103.99018276699999"/>
    <n v="-247.86463740700037"/>
    <n v="-2022.4392144940007"/>
    <n v="-2571.3258823060037"/>
    <n v="-1.3670241676632466"/>
    <n v="-7.5939699544238373"/>
    <n v="0.25692036180152522"/>
    <n v="-34.043400527754905"/>
    <n v="-7.7514071821105798E-2"/>
    <n v="-353.16323382987662"/>
    <n v="-0.80412414292587042"/>
    <n v="197.51636151599968"/>
    <n v="6.1768784738965313E-2"/>
    <n v="886.91010285099992"/>
    <n v="2398.563597202"/>
    <n v="8504.9420276649726"/>
    <n v="0.39551026174162995"/>
    <n v="5.524418629258987E-2"/>
    <n v="1.0012132223562897E-2"/>
    <n v="121.8142135132026"/>
    <n v="0.27736111988565221"/>
    <n v="0.7500966369628439"/>
    <n v="2.6597286892694307"/>
    <n v="794.04577485999994"/>
    <n v="109.05960056957692"/>
    <n v="23.893411927000002"/>
    <n v="3.2816822952838218"/>
    <n v="92.864327990999982"/>
    <n v="12.754612943625682"/>
    <n v="4773.2436065049997"/>
    <n v="1.4927242207879912"/>
    <n v="-1134.7747402580003"/>
    <n v="-4421.0028116960002"/>
    <n v="-11076.267909970977"/>
    <n v="-155.85761404095751"/>
    <n v="-1521.2893164453119"/>
    <n v="-29.518643016458345"/>
    <n v="1.2484055997807508"/>
    <n v="5.8272308679227169E-2"/>
    <n v="-0.35487519170675796"/>
    <n v="-3.4638528321953013"/>
    <n v="-689.39374133500019"/>
    <n v="-7210.1704883459761"/>
    <n v="-0.21559233514668683"/>
    <n v="-2.2548181092825907"/>
    <n v="1724.9385342210001"/>
    <n v="128.30000000000001"/>
    <n v="2835.9071443858138"/>
    <n v="32644.555580727276"/>
    <n v="-1.3907874155229538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9767.27784220327"/>
    <n v="7280.8425000000007"/>
    <n v="4294.8048217019996"/>
    <n v="1.3431032877045577"/>
    <n v="16811.913226409"/>
    <n v="41151.432415479001"/>
    <n v="3.4120057081619137E-3"/>
    <n v="8.2340386938378973E-2"/>
    <n v="5.9349500149255663E-2"/>
    <n v="3323.9881686999997"/>
    <n v="1.0395022877670117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51.73746839600005"/>
    <n v="0.10999795562870983"/>
    <n v="153.70041273300001"/>
    <n v="4.8066335545704934E-2"/>
    <n v="465.37877187299995"/>
    <n v="63.918258343454063"/>
    <n v="311.36750796500002"/>
    <n v="42.765312938028799"/>
    <n v="196.0565133230117"/>
    <n v="0"/>
    <n v="0"/>
    <n v="11.325841639755287"/>
    <n v="154.01126390799993"/>
    <n v="311.36750796500002"/>
    <n v="3745.1745298280002"/>
    <n v="1.1712188173538336"/>
    <n v="18284.722149029003"/>
    <n v="44084.455875520005"/>
    <n v="0.22521679959259555"/>
    <n v="0.17687238178374165"/>
    <n v="9.4524128697893506E-2"/>
    <n v="1570.0901997150006"/>
    <n v="7704.0039294879989"/>
    <n v="19529.687630092998"/>
    <n v="8.0417798038581401E-2"/>
    <n v="7.4916705175331888E-2"/>
    <n v="6.6385610235664139E-2"/>
    <n v="1113.793484604"/>
    <n v="456.29671511100059"/>
    <n v="344.93656855199998"/>
    <n v="585.125973918"/>
    <n v="83.795893404589407"/>
    <n v="0.1829849438837029"/>
    <n v="419.81873271900002"/>
    <n v="677.11840093300009"/>
    <n v="148.08465399100001"/>
    <n v="549.63029187399934"/>
    <n v="-1472.8089226200013"/>
    <n v="-2933.0234600410035"/>
    <n v="-0.39689072374159307"/>
    <n v="-2.2091647280700428"/>
    <n v="1.0491509236736469"/>
    <n v="75.489930165911332"/>
    <n v="0.17188447035072407"/>
    <n v="-402.84121790040138"/>
    <n v="-0.91723689798190455"/>
    <n v="1134.7562657919993"/>
    <n v="0.35486941423442697"/>
    <n v="363.67095662999998"/>
    <n v="2762.2345538320001"/>
    <n v="8422.4469063949728"/>
    <n v="-0.18489778886437391"/>
    <n v="1.5841133837978472E-2"/>
    <n v="3.5024420468610096E-4"/>
    <n v="49.949021233463014"/>
    <n v="0.11372988477246944"/>
    <n v="0.86382652173531349"/>
    <n v="2.6339302017485444"/>
    <n v="219.65835102299999"/>
    <n v="30.169358975008727"/>
    <n v="0"/>
    <n v="0"/>
    <n v="144.01260560699998"/>
    <n v="19.779662258454287"/>
    <n v="4108.8454864579999"/>
    <n v="1.2849487021263029"/>
    <n v="185.95933524399936"/>
    <n v="-4235.0434764520005"/>
    <n v="-11355.470366435977"/>
    <n v="25.540908932448321"/>
    <n v="-1559.6368643376061"/>
    <n v="-0.60022654792693353"/>
    <n v="1.8212525864721001"/>
    <n v="0.15274202685135152"/>
    <n v="5.8154585578254633E-2"/>
    <n v="-3.5511670997304492"/>
    <n v="771.08530916199936"/>
    <n v="-7119.7147251649776"/>
    <n v="0.24113952946195755"/>
    <n v="-2.2265301106507747"/>
    <n v="1725.380414883"/>
    <n v="128.30000000000001"/>
    <n v="3347.4706326593919"/>
    <n v="32742.171815573402"/>
    <n v="-1.9315861782634891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9767.27784220327"/>
    <n v="7280.8425000000007"/>
    <n v="3539.282037428"/>
    <n v="1.1068305867039161"/>
    <n v="20351.195263836998"/>
    <n v="41736.318998807998"/>
    <n v="3.257645066042314E-2"/>
    <n v="0.19797166371804242"/>
    <n v="7.2559124637531003E-2"/>
    <n v="2437.9879743860001"/>
    <n v="0.7624257212425228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297.00918206300003"/>
    <n v="9.2882919123940574E-2"/>
    <n v="142.31884875599999"/>
    <n v="4.450700825812158E-2"/>
    <n v="661.96603222299996"/>
    <n v="90.918878168700928"/>
    <n v="304.84257952000002"/>
    <n v="41.869135271089853"/>
    <n v="237.92564859410155"/>
    <n v="0"/>
    <n v="0"/>
    <n v="11.325841639755287"/>
    <n v="357.12345270299994"/>
    <n v="304.84257952000002"/>
    <n v="3272.2961929349995"/>
    <n v="1.0233367888723721"/>
    <n v="21557.018341964002"/>
    <n v="44381.575511882998"/>
    <n v="9.986621994136069E-2"/>
    <n v="0.16449617389785787"/>
    <n v="9.5192568692087809E-2"/>
    <n v="1571.0133610360001"/>
    <n v="9275.0172905239997"/>
    <n v="19649.867792134995"/>
    <n v="8.2835271570385949E-2"/>
    <n v="7.6249804182296321E-2"/>
    <n v="6.9096977417027139E-2"/>
    <n v="1115.3813924829999"/>
    <n v="455.63196855300021"/>
    <n v="247.86795522099999"/>
    <n v="251.40127605000001"/>
    <n v="36.003177894502109"/>
    <n v="7.8620075745855375E-2"/>
    <n v="345.29331814599993"/>
    <n v="755.66983923800001"/>
    <n v="101.05044324400001"/>
    <n v="266.98584449300051"/>
    <n v="-1205.8230781270008"/>
    <n v="-2645.2565130750027"/>
    <n v="-13.84753033867568"/>
    <n v="-2.0071546057568153"/>
    <n v="0.64183862888258858"/>
    <n v="36.669636033604696"/>
    <n v="8.3493797831543912E-2"/>
    <n v="-363.31736513665857"/>
    <n v="-0.8272442793162742"/>
    <n v="518.38712054300049"/>
    <n v="0.16211387357739929"/>
    <n v="332.22961023699997"/>
    <n v="3094.4641640690002"/>
    <n v="8009.0863417629989"/>
    <n v="-0.55440720460756521"/>
    <n v="-0.10687234903353593"/>
    <n v="-6.4623147402826264E-2"/>
    <n v="45.630654726702296"/>
    <n v="0.10389731322069376"/>
    <n v="0.96772383495600711"/>
    <n v="2.5046610134121581"/>
    <n v="223.802180569"/>
    <n v="30.73850046460969"/>
    <n v="0"/>
    <n v="0"/>
    <n v="108.42742966799997"/>
    <n v="14.892154262092602"/>
    <n v="3604.5258031719995"/>
    <n v="1.1272341020930661"/>
    <n v="-65.243765743999461"/>
    <n v="-4300.2872421960001"/>
    <n v="-10654.342854838002"/>
    <n v="-8.9610186930975981"/>
    <n v="-1463.3392845454359"/>
    <n v="-0.91486663491579934"/>
    <n v="0.89649418397370151"/>
    <n v="4.725687473906337E-2"/>
    <n v="-2.0403515389149838E-2"/>
    <n v="-3.3319052927284321"/>
    <n v="186.15751030600055"/>
    <n v="-6275.0018592250026"/>
    <n v="5.8216560356705534E-2"/>
    <n v="-1.9623652243496756"/>
    <n v="1748.851550094"/>
    <n v="127.9"/>
    <n v="2767.2259870430021"/>
    <n v="33101.577546626999"/>
    <n v="-2.059457248912433E-3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9767.27784220327"/>
    <n v="7280.8425000000007"/>
    <n v="3873.9773029909998"/>
    <n v="1.2114989779857042"/>
    <n v="24225.172566827998"/>
    <n v="42096.650805028999"/>
    <n v="4.3163883953324378E-2"/>
    <n v="0.10255212330106822"/>
    <n v="7.2339258453095745E-2"/>
    <n v="2962.2021577759997"/>
    <n v="0.92636187722677754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147.02863566100001"/>
    <n v="4.5979887827532741E-2"/>
    <n v="102.59623418500001"/>
    <n v="3.208465696594151E-2"/>
    <n v="662.15027536900004"/>
    <n v="90.944183364631215"/>
    <n v="311.65432103400002"/>
    <n v="42.804705778761182"/>
    <n v="280.73035437286273"/>
    <n v="141.748362273"/>
    <n v="19.468675812311556"/>
    <n v="30.794517452066842"/>
    <n v="208.74759206200002"/>
    <n v="453.40268330700002"/>
    <n v="3704.5952433780003"/>
    <n v="1.1585285612638951"/>
    <n v="25261.613585342002"/>
    <n v="44814.533296123991"/>
    <n v="0.13233672423936782"/>
    <n v="0.15966618994330051"/>
    <n v="0.10078636166600652"/>
    <n v="1614.4716409169998"/>
    <n v="10889.488931440999"/>
    <n v="19809.709035661999"/>
    <n v="0.10988443787081414"/>
    <n v="8.1107167736444552E-2"/>
    <n v="7.3178615079933396E-2"/>
    <n v="1149.5033044510001"/>
    <n v="464.96833646599976"/>
    <n v="538.37201267599994"/>
    <n v="120.95658459100001"/>
    <n v="17.322193033240833"/>
    <n v="3.7826442219859938E-2"/>
    <n v="411.72823958600009"/>
    <n v="726.43484904700006"/>
    <n v="292.63191656100003"/>
    <n v="169.38205961299946"/>
    <n v="-1036.4410185140014"/>
    <n v="-2717.882491095002"/>
    <n v="-0.30009737994791508"/>
    <n v="-1.7201181612539118"/>
    <n v="0.86854968579459291"/>
    <n v="23.264074125075421"/>
    <n v="5.2970416721808862E-2"/>
    <n v="-373.2923066382773"/>
    <n v="-0.84995641500135144"/>
    <n v="290.33864420399948"/>
    <n v="9.0796858941668807E-2"/>
    <n v="602.87989839299996"/>
    <n v="3697.3440624620002"/>
    <n v="8005.1386765069992"/>
    <n v="-6.505415199437814E-3"/>
    <n v="-9.1913670558207872E-2"/>
    <n v="-5.8099252070342944E-2"/>
    <n v="82.803590160479359"/>
    <n v="0.18853708311283349"/>
    <n v="1.1562609180688406"/>
    <n v="2.5034264701897748"/>
    <n v="391.12075466499999"/>
    <n v="53.719161575737971"/>
    <n v="0"/>
    <n v="0"/>
    <n v="211.75914372799997"/>
    <n v="29.084428584741389"/>
    <n v="4307.4751417710004"/>
    <n v="1.3470656443767288"/>
    <n v="-433.49783878000051"/>
    <n v="-4733.7850809760002"/>
    <n v="-10723.021167602001"/>
    <n v="-59.539516035403935"/>
    <n v="-1472.7720270836792"/>
    <n v="0.18825284247802854"/>
    <n v="0.79833704257837357"/>
    <n v="7.7315865124134131E-2"/>
    <n v="-0.1355666663910246"/>
    <n v="-3.353382885191126"/>
    <n v="-312.54125418900048"/>
    <n v="-6332.2471333390022"/>
    <n v="-9.774022417116468E-2"/>
    <n v="-1.9802673919824276"/>
    <n v="1801.3560679760001"/>
    <n v="127.9"/>
    <n v="3028.9111047623142"/>
    <n v="33287.733395102907"/>
    <n v="3.706518275559345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9767.27784220327"/>
    <n v="7280.8425000000007"/>
    <n v="3237.2237374360002"/>
    <n v="1.0123686698904459"/>
    <n v="27462.396304263999"/>
    <n v="42452.340436386003"/>
    <n v="5.2024923765189079E-2"/>
    <n v="0.12343759201274862"/>
    <n v="7.5007551163719821E-2"/>
    <n v="2441.3896434349999"/>
    <n v="0.76348951647258967"/>
    <n v="20832.403744930001"/>
    <n v="30831.477615814998"/>
    <n v="0.12463988769469658"/>
    <n v="4.3574642594210067E-2"/>
    <n v="4.484396719507977E-2"/>
    <n v="1257.9558158760001"/>
    <n v="18537.768458632003"/>
    <n v="7.6875022599718124E-2"/>
    <n v="0.18298083201124937"/>
    <n v="1163.998273144"/>
    <n v="12282.285857821998"/>
    <n v="8.2843860820025483E-4"/>
    <n v="3.534624631650285E-2"/>
    <n v="852.00714725592195"/>
    <n v="664.37018444558305"/>
    <n v="0.29718023736724786"/>
    <n v="3.5346246316503072E-2"/>
    <n v="173.21622263500001"/>
    <n v="5.4169464681898323E-2"/>
    <n v="48.431582518999996"/>
    <n v="1.5145884483808785E-2"/>
    <n v="574.18628884700001"/>
    <n v="78.862616358889781"/>
    <n v="296.09466226400002"/>
    <n v="40.667637332355426"/>
    <n v="321.39799170521815"/>
    <n v="45.292624773999997"/>
    <n v="6.2207944717936137"/>
    <n v="37.015311923860452"/>
    <n v="232.799001809"/>
    <n v="341.38728703800001"/>
    <n v="3499.6675943310001"/>
    <n v="1.0944420635991385"/>
    <n v="28761.281179673002"/>
    <n v="45136.734030143998"/>
    <n v="0.10140176064289896"/>
    <n v="0.15224928444017904"/>
    <n v="0.10458908942154022"/>
    <n v="1600.3708593009999"/>
    <n v="12489.859790741999"/>
    <n v="19902.763428520004"/>
    <n v="6.1735139852609588E-2"/>
    <n v="7.8585565564345039E-2"/>
    <n v="7.1772326363803929E-2"/>
    <n v="1152.8106706240001"/>
    <n v="447.56018867699981"/>
    <n v="333.43941898699995"/>
    <n v="282.33616133100003"/>
    <n v="40.433362957271434"/>
    <n v="8.829426301409285E-2"/>
    <n v="439.98344992000006"/>
    <n v="763.33991503600009"/>
    <n v="80.197789756000006"/>
    <n v="-262.44385689499995"/>
    <n v="-1298.8848754090013"/>
    <n v="-2684.3935937580018"/>
    <n v="-0.11316387543484363"/>
    <n v="-2.1360517807469117"/>
    <n v="0.95563324991253595"/>
    <n v="-36.045808832562983"/>
    <n v="-8.2073393708692446E-2"/>
    <n v="-368.69271567926398"/>
    <n v="-0.83948351809864652"/>
    <n v="19.892304436000074"/>
    <n v="6.220869305400412E-3"/>
    <n v="349.55572974400008"/>
    <n v="4046.8997922060003"/>
    <n v="7734.1455853179996"/>
    <n v="-0.4366990670960581"/>
    <n v="-0.13751264783373396"/>
    <n v="-0.10123416162081356"/>
    <n v="48.010340801081746"/>
    <n v="0.10931566610029955"/>
    <n v="1.2655765841691402"/>
    <n v="2.4186794963850544"/>
    <n v="201.623474558"/>
    <n v="27.692327441226748"/>
    <n v="53.157420969999997"/>
    <n v="7.3009986097075981"/>
    <n v="147.93225518600008"/>
    <n v="20.318013359854998"/>
    <n v="3849.2233240750002"/>
    <n v="1.203757729699438"/>
    <n v="-611.99958663899997"/>
    <n v="-5345.7846676150002"/>
    <n v="-10418.539179076"/>
    <n v="-84.056149633644722"/>
    <n v="-1430.9524178109887"/>
    <n v="-0.33222925236787482"/>
    <n v="0.50636654326773223"/>
    <n v="4.4157099744310813E-2"/>
    <n v="-0.19138905980899198"/>
    <n v="-3.2581630144837002"/>
    <n v="-329.66342530799994"/>
    <n v="-6006.207938802002"/>
    <n v="-0.10309479679489914"/>
    <n v="-1.8783059915736304"/>
    <n v="1734.9835469300001"/>
    <n v="127.7"/>
    <n v="2535.0225038653093"/>
    <n v="33500.810608010113"/>
    <n v="1.1232521948817409E-2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9767.27784220327"/>
    <n v="7280.8425000000007"/>
    <n v="3843.8187541840002"/>
    <n v="1.2020675724302294"/>
    <n v="31306.215058448"/>
    <n v="42570.100980093004"/>
    <n v="4.9474257207627215E-2"/>
    <n v="3.1604590442489311E-2"/>
    <n v="6.6893053206305009E-2"/>
    <n v="2996.8073402190003"/>
    <n v="0.93718386710532831"/>
    <n v="23829.211085149"/>
    <n v="30921.754268696997"/>
    <n v="3.1059934538214984E-2"/>
    <n v="4.1984093567134506E-2"/>
    <n v="3.4660027469302745E-2"/>
    <m/>
    <n v="16745.394032645003"/>
    <n v="-4.1047514530445972E-2"/>
    <n v="-1"/>
    <m/>
    <n v="11175.338663574999"/>
    <n v="-9.6444731300984854E-2"/>
    <n v="-1"/>
    <m/>
    <m/>
    <n v="-1"/>
    <n v="-1"/>
    <n v="212.35955220100001"/>
    <n v="6.6410657661411451E-2"/>
    <n v="175.78829026"/>
    <n v="5.4973820788112936E-2"/>
    <n v="458.86357150399999"/>
    <n v="63.02341679606446"/>
    <n v="287.34684266400001"/>
    <n v="39.466152806354479"/>
    <n v="360.86414451157265"/>
    <n v="0"/>
    <n v="0"/>
    <n v="37.015311923860452"/>
    <n v="171.51672883999998"/>
    <n v="287.34684266400001"/>
    <n v="4152.7680178629998"/>
    <n v="1.2986844826293582"/>
    <n v="32914.049197536006"/>
    <n v="45610.022367291996"/>
    <n v="0.12862914819957094"/>
    <n v="0.14921477359716406"/>
    <n v="0.10797442148858094"/>
    <n v="1602.925846522"/>
    <n v="14092.785637263998"/>
    <n v="20068.406509785007"/>
    <n v="0.11524738573998117"/>
    <n v="8.263356910662778E-2"/>
    <n v="7.7592211430894009E-2"/>
    <n v="1141.253040972"/>
    <n v="461.67280555000002"/>
    <n v="353.52898287199997"/>
    <n v="912.04964642500011"/>
    <n v="130.61463404158016"/>
    <n v="0.28522294481772226"/>
    <n v="484.35946257699999"/>
    <n v="694.46813931700001"/>
    <n v="105.43594014999999"/>
    <n v="-308.94926367899961"/>
    <n v="-1607.8341390880009"/>
    <n v="-3039.9213871990014"/>
    <n v="-7.632868518126747"/>
    <n v="-2.3512221964624742"/>
    <n v="1.404565000514046"/>
    <n v="-42.433174962787561"/>
    <n v="-9.6616910199128603E-2"/>
    <n v="-417.52329997510606"/>
    <n v="-0.95066681234942452"/>
    <n v="603.10038274600049"/>
    <n v="0.18860603461859365"/>
    <n v="264.53358075799997"/>
    <n v="4311.4333729640002"/>
    <n v="7345.6488628299994"/>
    <n v="-0.59491377437909065"/>
    <n v="-0.19339441245673272"/>
    <n v="-0.13330271697874618"/>
    <n v="36.332825597861778"/>
    <n v="8.2726907688328369E-2"/>
    <n v="1.3483034918574686"/>
    <n v="2.2971859135802144"/>
    <n v="172.231686454"/>
    <n v="23.655461089015454"/>
    <n v="0"/>
    <n v="0"/>
    <n v="92.301894303999973"/>
    <n v="12.677364508846328"/>
    <n v="4417.3015986209994"/>
    <n v="1.3814113903176863"/>
    <n v="-573.48284443699959"/>
    <n v="-5919.2675120519998"/>
    <n v="-10385.570250029001"/>
    <n v="-78.766000560649346"/>
    <n v="-1426.4242428028078"/>
    <n v="-5.4363645203966415E-2"/>
    <n v="0.42452883030866873"/>
    <n v="6.6315508006870694E-2"/>
    <n v="-0.17934381788745699"/>
    <n v="-3.247852725929639"/>
    <n v="338.56680198800052"/>
    <n v="-5692.2547518150022"/>
    <n v="0.1058791269302653"/>
    <n v="-1.7801242172827889"/>
    <n v="1734.759825246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ult_anualizado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89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7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77" baseField="1" baseItem="3" numFmtId="168"/>
    <dataField name="Inversión anualizada (% PIB) " fld="89" baseField="1" baseItem="3" numFmtId="168"/>
    <dataField name="Resultado anualizado (% PIB) " fld="107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_USD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 defaultSubtotal="0"/>
    <pivotField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1" baseField="3" baseItem="15" numFmtId="168"/>
    <dataField name="RON (millones de US$) " fld="74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E4380A-3803-4B87-995F-45B3BAF06EC0}" name="Res_anualizado_USD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89" firstHeaderRow="0" firstDataRow="1" firstDataCol="2" rowPageCount="1" colPageCount="1"/>
  <pivotFields count="13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7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76" baseField="1" baseItem="6" numFmtId="168"/>
    <dataField name="Resultado Fiscal anualizado (millones de US$) " fld="102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 defaultSubtotal="0"/>
    <pivotField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0" baseField="3" baseItem="15" numFmtId="168"/>
    <dataField name="Inversión (USD) " fld="86" baseField="3" baseItem="15" numFmtId="3"/>
    <dataField name="Inversión_x000a_(% del PIB) " fld="87" baseField="3" baseItem="15" numFmtId="168"/>
    <dataField name="MOPC (USD) " fld="91" baseField="3" baseItem="15" numFmtId="3"/>
    <dataField name="Otras Ent. (USD) " fld="95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 defaultSubtotal="0"/>
    <pivotField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3" baseField="3" baseItem="17" numFmtId="168"/>
    <dataField name="Uso de ByS " fld="61" baseField="3" baseItem="17" numFmtId="168"/>
    <dataField name="Intereses " fld="62" baseField="3" baseItem="15" numFmtId="168"/>
    <dataField name="Donaciones " fld="65" baseField="3" baseItem="17" numFmtId="168"/>
    <dataField name="P. Sociales " fld="66" baseField="3" baseItem="17" numFmtId="168"/>
    <dataField name="Otros Gastos " fld="6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 defaultSubtotal="0"/>
    <pivotField showAll="0" defaultSubtota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90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7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75" baseField="1" baseItem="0" numFmtId="168"/>
    <dataField name="ANANF (% del PIB) " fld="87" baseField="1" baseItem="0" numFmtId="168"/>
    <dataField name="Resultado Fiscal (% del PIB) " fld="10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ado%PIB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 defaultSubtotal="0"/>
    <pivotField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06" baseField="3" baseItem="15" numFmtId="168"/>
    <dataField name="RON (% del PIB) " fld="7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38" firstHeaderRow="1" firstDataRow="1" firstDataCol="3"/>
  <pivotFields count="13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3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36">
    <i>
      <x v="17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8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1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 s="1"/>
        <i x="18" s="1"/>
        <i x="19" s="1"/>
        <i x="2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55881E9F-8BC0-42AA-B3D2-67ECEF42641D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3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1F03459F-6965-4007-B7C3-3178B4C95984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VN69"/>
  <sheetViews>
    <sheetView showGridLines="0" showRowColHeaders="0" tabSelected="1" zoomScale="85" zoomScaleNormal="85" workbookViewId="0">
      <selection activeCell="L7" sqref="L7"/>
    </sheetView>
  </sheetViews>
  <sheetFormatPr baseColWidth="10" defaultColWidth="0" defaultRowHeight="14.25" zeroHeight="1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1" spans="2:12" x14ac:dyDescent="0.2"/>
    <row r="2" spans="2:12" ht="21" customHeight="1" x14ac:dyDescent="0.2">
      <c r="L2" s="187" t="s">
        <v>183</v>
      </c>
    </row>
    <row r="3" spans="2:12" ht="21" customHeight="1" x14ac:dyDescent="0.2">
      <c r="L3" s="188" t="s">
        <v>184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25" t="s">
        <v>188</v>
      </c>
      <c r="C6" s="225"/>
      <c r="D6" s="225"/>
      <c r="E6" s="225"/>
      <c r="F6" s="225"/>
      <c r="G6" s="225"/>
      <c r="H6" s="225"/>
      <c r="I6" s="225"/>
      <c r="J6" s="225"/>
    </row>
    <row r="7" spans="2:12" x14ac:dyDescent="0.2">
      <c r="B7" s="226" t="str">
        <f>Aux!$U$5</f>
        <v>Septiembre 2023</v>
      </c>
      <c r="C7" s="226"/>
      <c r="D7" s="226"/>
      <c r="E7" s="226"/>
      <c r="F7" s="226"/>
      <c r="G7" s="226"/>
      <c r="H7" s="226"/>
      <c r="I7" s="226"/>
      <c r="J7" s="226"/>
    </row>
    <row r="8" spans="2:12" ht="23.25" customHeight="1" x14ac:dyDescent="0.2"/>
    <row r="9" spans="2:12" x14ac:dyDescent="0.2">
      <c r="L9" s="174"/>
    </row>
    <row r="10" spans="2:12" ht="15" thickBot="1" x14ac:dyDescent="0.25">
      <c r="F10" s="73"/>
      <c r="G10" s="74" t="str">
        <f>+Aux!Q6</f>
        <v>sept-22</v>
      </c>
      <c r="H10" s="74" t="str">
        <f>+Aux!Q5</f>
        <v>sept-23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29830.379205055997</v>
      </c>
      <c r="H11" s="76">
        <f>'CA Informe'!T13</f>
        <v>31306.215058448004</v>
      </c>
      <c r="I11" s="77">
        <f>+H11/G11-1</f>
        <v>4.9474257207627659E-2</v>
      </c>
    </row>
    <row r="12" spans="2:12" x14ac:dyDescent="0.2">
      <c r="F12" s="78" t="str">
        <f>+'1'!A12</f>
        <v xml:space="preserve">Ingresos Tributarios </v>
      </c>
      <c r="G12" s="79">
        <f>'CA Informe'!U14</f>
        <v>22869.073752913002</v>
      </c>
      <c r="H12" s="79">
        <f>'CA Informe'!T14</f>
        <v>23829.211085149</v>
      </c>
      <c r="I12" s="80">
        <f>+H12/G12-1</f>
        <v>4.1984093567134506E-2</v>
      </c>
    </row>
    <row r="13" spans="2:12" x14ac:dyDescent="0.2">
      <c r="F13" s="78" t="str">
        <f>+'1'!A14</f>
        <v>Contribuciones sociales</v>
      </c>
      <c r="G13" s="79">
        <f>'CA Informe'!U17</f>
        <v>1781.2927832139999</v>
      </c>
      <c r="H13" s="79">
        <f>'CA Informe'!T17</f>
        <v>1611.2341186100005</v>
      </c>
      <c r="I13" s="80">
        <f>+H13/G13-1</f>
        <v>-9.546923796387996E-2</v>
      </c>
    </row>
    <row r="14" spans="2:12" x14ac:dyDescent="0.2">
      <c r="F14" s="81" t="str">
        <f>+'1'!A16</f>
        <v>Donaciones</v>
      </c>
      <c r="G14" s="82">
        <f>'CA Informe'!U18</f>
        <v>951.99146112199992</v>
      </c>
      <c r="H14" s="82">
        <f>'CA Informe'!T18</f>
        <v>1167.97923386</v>
      </c>
      <c r="I14" s="83">
        <f>+H14/G14-1</f>
        <v>0.22687994751910989</v>
      </c>
    </row>
    <row r="15" spans="2:12" x14ac:dyDescent="0.2">
      <c r="F15" s="84" t="str">
        <f>+'1'!A26</f>
        <v>Otros ingresos</v>
      </c>
      <c r="G15" s="85">
        <f>'CA Informe'!U19</f>
        <v>4228.0212078069999</v>
      </c>
      <c r="H15" s="222">
        <f>'CA Informe'!T19</f>
        <v>4697.7906208290005</v>
      </c>
      <c r="I15" s="86">
        <f>+H15/G15-1</f>
        <v>0.11110857536726071</v>
      </c>
    </row>
    <row r="16" spans="2:12" x14ac:dyDescent="0.2">
      <c r="F16" s="87" t="s">
        <v>133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4" t="str">
        <f>+Aux!Q6</f>
        <v>sept-22</v>
      </c>
      <c r="D31" s="74" t="str">
        <f>+Aux!Q5</f>
        <v>sept-23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28640.468216843001</v>
      </c>
      <c r="D32" s="89">
        <f>'CA Informe'!T20</f>
        <v>32914.049197535998</v>
      </c>
      <c r="E32" s="90">
        <f>+D32/C32-1</f>
        <v>0.14921477359716384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13017.133441459</v>
      </c>
      <c r="D33" s="93">
        <f>'CA Informe'!T21</f>
        <v>14092.785637263998</v>
      </c>
      <c r="E33" s="94">
        <f t="shared" ref="E33:E38" si="0">+D33/C33-1</f>
        <v>8.263356910662778E-2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2916.7023131880005</v>
      </c>
      <c r="D34" s="82">
        <f>'CA Informe'!T22</f>
        <v>3712.5681389769993</v>
      </c>
      <c r="E34" s="83">
        <f t="shared" si="0"/>
        <v>0.2728649482638168</v>
      </c>
      <c r="F34" s="83"/>
    </row>
    <row r="35" spans="2:15" x14ac:dyDescent="0.2">
      <c r="B35" s="82" t="str">
        <f>+'1'!A42</f>
        <v>Intereses</v>
      </c>
      <c r="C35" s="82">
        <f>'CA Informe'!U23</f>
        <v>2636.8662996829999</v>
      </c>
      <c r="D35" s="82">
        <f>'CA Informe'!T23</f>
        <v>3716.5871925379997</v>
      </c>
      <c r="E35" s="83">
        <f t="shared" si="0"/>
        <v>0.40947123219133341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3273.3206426370002</v>
      </c>
      <c r="D36" s="82">
        <f>'CA Informe'!T24</f>
        <v>3672.5840499289998</v>
      </c>
      <c r="E36" s="83">
        <f t="shared" si="0"/>
        <v>0.12197503724241066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5513.8722661619995</v>
      </c>
      <c r="D37" s="82">
        <f>'CA Informe'!T25</f>
        <v>6484.5140307379997</v>
      </c>
      <c r="E37" s="83">
        <f t="shared" si="0"/>
        <v>0.17603631671569864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1282.573253714</v>
      </c>
      <c r="D38" s="95">
        <f>'CA Informe'!T26</f>
        <v>1235.01014809</v>
      </c>
      <c r="E38" s="96">
        <f t="shared" si="0"/>
        <v>-3.7084124034451493E-2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8"/>
      <c r="I40" s="179"/>
      <c r="M40" s="167"/>
    </row>
    <row r="41" spans="2:15" x14ac:dyDescent="0.2">
      <c r="H41" s="178"/>
      <c r="I41" s="179"/>
      <c r="M41" s="167"/>
      <c r="N41" s="167"/>
      <c r="O41" s="167"/>
    </row>
    <row r="42" spans="2:15" x14ac:dyDescent="0.2">
      <c r="H42" s="178"/>
      <c r="I42" s="179"/>
      <c r="L42" s="167"/>
      <c r="M42" s="167"/>
    </row>
    <row r="43" spans="2:15" x14ac:dyDescent="0.2">
      <c r="H43" s="180"/>
      <c r="I43" s="179"/>
      <c r="M43" s="167"/>
    </row>
    <row r="44" spans="2:15" x14ac:dyDescent="0.2">
      <c r="H44" s="178"/>
      <c r="I44" s="179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7" spans="2:15" x14ac:dyDescent="0.2"/>
    <row r="48" spans="2:15" x14ac:dyDescent="0.2">
      <c r="M48" s="167"/>
    </row>
    <row r="49" spans="8:14" x14ac:dyDescent="0.2">
      <c r="N49" s="167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8.28515625" style="102" bestFit="1" customWidth="1"/>
    <col min="8" max="8" width="9.140625" style="102" bestFit="1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2" t="s">
        <v>186</v>
      </c>
    </row>
    <row r="2" spans="1:248" ht="25.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101"/>
    </row>
    <row r="3" spans="1:248" ht="15.75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105"/>
      <c r="J5" s="106"/>
      <c r="K5" s="172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1" t="s">
        <v>140</v>
      </c>
      <c r="B8" s="227" t="s">
        <v>187</v>
      </c>
      <c r="C8" s="227" t="s">
        <v>206</v>
      </c>
      <c r="D8" s="227" t="s">
        <v>141</v>
      </c>
      <c r="E8" s="233" t="s">
        <v>197</v>
      </c>
      <c r="F8" s="233" t="s">
        <v>207</v>
      </c>
      <c r="G8" s="227" t="s">
        <v>141</v>
      </c>
      <c r="H8" s="227" t="s">
        <v>142</v>
      </c>
      <c r="I8" s="110"/>
    </row>
    <row r="9" spans="1:248" s="3" customFormat="1" ht="23.25" customHeight="1" thickBot="1" x14ac:dyDescent="0.25">
      <c r="A9" s="232"/>
      <c r="B9" s="228"/>
      <c r="C9" s="228"/>
      <c r="D9" s="228"/>
      <c r="E9" s="234"/>
      <c r="F9" s="234"/>
      <c r="G9" s="228"/>
      <c r="H9" s="228"/>
      <c r="I9" s="110"/>
    </row>
    <row r="10" spans="1:248" s="10" customFormat="1" ht="12.75" x14ac:dyDescent="0.2">
      <c r="A10" s="8" t="s">
        <v>1</v>
      </c>
      <c r="B10" s="112">
        <v>44407.778108072998</v>
      </c>
      <c r="C10" s="112">
        <f>IF($A10="","",SUM('Situfin serie mensual'!HV2:ID2))</f>
        <v>29830.379205056004</v>
      </c>
      <c r="D10" s="112">
        <f>IFERROR((C10/B10*100),0)</f>
        <v>67.173771073300031</v>
      </c>
      <c r="E10" s="112">
        <v>48693.240258535014</v>
      </c>
      <c r="F10" s="112">
        <f>IF($A10="","",'2'!N10)</f>
        <v>31306.215058448</v>
      </c>
      <c r="G10" s="112">
        <f>IFERROR((F10/E10*100),0)</f>
        <v>64.292733225862094</v>
      </c>
      <c r="H10" s="112">
        <f>IF(C10&lt;&gt;0,F10/C10*100-100," ")</f>
        <v>4.9474257207627232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27607.256062516997</v>
      </c>
      <c r="C12" s="114">
        <f>IF($A12="","",SUM('Situfin serie mensual'!HV4:ID4))</f>
        <v>22869.073752912998</v>
      </c>
      <c r="D12" s="114">
        <f>IFERROR((C12/B12*100),0)</f>
        <v>82.837184909379175</v>
      </c>
      <c r="E12" s="114">
        <v>32373.692681167006</v>
      </c>
      <c r="F12" s="114">
        <f>IF($A12="","",'2'!N12)</f>
        <v>23829.211085149</v>
      </c>
      <c r="G12" s="114">
        <f>IFERROR((F12/E12*100),0)</f>
        <v>73.606713079757341</v>
      </c>
      <c r="H12" s="114">
        <f>IF(C12&lt;&gt;0,F12/C12*100-100," ")</f>
        <v>4.1984093567134551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3"/>
      <c r="F13" s="203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3306.1542182190001</v>
      </c>
      <c r="C14" s="114">
        <f>IF($A14="","",SUM('Situfin serie mensual'!HV13:ID13))</f>
        <v>1781.2927832140001</v>
      </c>
      <c r="D14" s="114">
        <f>IFERROR((C14/B14*100),0)</f>
        <v>53.878091148862651</v>
      </c>
      <c r="E14" s="204">
        <v>3718.2154902480002</v>
      </c>
      <c r="F14" s="204">
        <f>IF($A14="","",'2'!N14)</f>
        <v>1611.2341186100002</v>
      </c>
      <c r="G14" s="114">
        <f>IFERROR((F14/E14*100),0)</f>
        <v>43.333532519454195</v>
      </c>
      <c r="H14" s="114">
        <f>IF(C14&lt;&gt;0,F14/C14*100-100," ")</f>
        <v>-9.5469237963880147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mensual'!HV14:ID14))</f>
        <v/>
      </c>
      <c r="D15" s="116"/>
      <c r="E15" s="203"/>
      <c r="F15" s="203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2880.2090064860004</v>
      </c>
      <c r="C16" s="114">
        <f>IF($A16="","",SUM('Situfin serie mensual'!HV15:ID15))</f>
        <v>951.99146112200003</v>
      </c>
      <c r="D16" s="114">
        <f t="shared" ref="D16:D33" si="0">IFERROR((C16/B16*100),0)</f>
        <v>33.052860364584355</v>
      </c>
      <c r="E16" s="204">
        <v>2483.6211701900002</v>
      </c>
      <c r="F16" s="204">
        <f>IF($A16="","",'2'!N16)</f>
        <v>1167.97923386</v>
      </c>
      <c r="G16" s="114">
        <f t="shared" ref="G16:G33" si="1">IFERROR((F16/E16*100),0)</f>
        <v>47.027270015203172</v>
      </c>
      <c r="H16" s="114">
        <f t="shared" ref="H16:H33" si="2">IF(C16&lt;&gt;0,F16/C16*100-100," ")</f>
        <v>22.687994751910963</v>
      </c>
      <c r="I16" s="113"/>
    </row>
    <row r="17" spans="1:11" s="117" customFormat="1" ht="12.75" customHeight="1" x14ac:dyDescent="0.2">
      <c r="A17" s="13" t="s">
        <v>144</v>
      </c>
      <c r="B17" s="116">
        <v>1385.1563684960001</v>
      </c>
      <c r="C17" s="116">
        <f>IF($A17="","",SUM('Situfin serie mensual'!HV16:ID16))</f>
        <v>57.866153829000005</v>
      </c>
      <c r="D17" s="116">
        <f t="shared" si="0"/>
        <v>4.177589992372555</v>
      </c>
      <c r="E17" s="203">
        <v>942.68735192899999</v>
      </c>
      <c r="F17" s="203">
        <f>IF($A17="","",'2'!N17)</f>
        <v>82.772999537999993</v>
      </c>
      <c r="G17" s="116">
        <f t="shared" si="1"/>
        <v>8.7805357066288696</v>
      </c>
      <c r="H17" s="116">
        <f t="shared" si="2"/>
        <v>43.0421655163087</v>
      </c>
      <c r="I17" s="113"/>
    </row>
    <row r="18" spans="1:11" s="117" customFormat="1" ht="12.75" customHeight="1" x14ac:dyDescent="0.2">
      <c r="A18" s="169" t="s">
        <v>180</v>
      </c>
      <c r="B18" s="116">
        <v>108.80049864900001</v>
      </c>
      <c r="C18" s="116">
        <f>IF($A18="","",SUM('Situfin serie mensual'!HV17:ID17))</f>
        <v>0</v>
      </c>
      <c r="D18" s="116">
        <f t="shared" si="0"/>
        <v>0</v>
      </c>
      <c r="E18" s="203">
        <v>104.342565308</v>
      </c>
      <c r="F18" s="203">
        <f>IF($A18="","",'2'!N18)</f>
        <v>0</v>
      </c>
      <c r="G18" s="116">
        <f t="shared" si="1"/>
        <v>0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1276.3558698470001</v>
      </c>
      <c r="C19" s="116">
        <f>IF($A19="","",SUM('Situfin serie mensual'!HV18:ID18))</f>
        <v>57.866153829000005</v>
      </c>
      <c r="D19" s="116">
        <f t="shared" si="0"/>
        <v>4.5337006078043549</v>
      </c>
      <c r="E19" s="203">
        <v>838.34478662100003</v>
      </c>
      <c r="F19" s="203">
        <f>IF($A19="","",'2'!N19)</f>
        <v>82.772999537999993</v>
      </c>
      <c r="G19" s="116">
        <f t="shared" si="1"/>
        <v>9.873383941662194</v>
      </c>
      <c r="H19" s="116">
        <f t="shared" si="2"/>
        <v>43.0421655163087</v>
      </c>
      <c r="I19" s="113"/>
    </row>
    <row r="20" spans="1:11" s="117" customFormat="1" ht="12.75" customHeight="1" x14ac:dyDescent="0.2">
      <c r="A20" s="13" t="s">
        <v>145</v>
      </c>
      <c r="B20" s="116">
        <v>9.2089999999999996</v>
      </c>
      <c r="C20" s="116">
        <f>IF($A20="","",SUM('Situfin serie mensual'!HV19:ID19))</f>
        <v>74.514333765000003</v>
      </c>
      <c r="D20" s="116">
        <f t="shared" si="0"/>
        <v>809.14685378434149</v>
      </c>
      <c r="E20" s="203">
        <v>20.460999999999999</v>
      </c>
      <c r="F20" s="203">
        <f>IF($A20="","",'2'!N20)</f>
        <v>66.590111535999995</v>
      </c>
      <c r="G20" s="116">
        <f t="shared" si="1"/>
        <v>325.44895917110603</v>
      </c>
      <c r="H20" s="116">
        <f t="shared" si="2"/>
        <v>-10.634493833080583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mensual'!HV20:ID20))</f>
        <v>0</v>
      </c>
      <c r="D21" s="116">
        <f t="shared" si="0"/>
        <v>0</v>
      </c>
      <c r="E21" s="203">
        <v>0</v>
      </c>
      <c r="F21" s="203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9.2089999999999996</v>
      </c>
      <c r="C22" s="116">
        <f>IF($A22="","",SUM('Situfin serie mensual'!HV21:ID21))</f>
        <v>74.514333765000003</v>
      </c>
      <c r="D22" s="116">
        <f t="shared" si="0"/>
        <v>809.14685378434149</v>
      </c>
      <c r="E22" s="203">
        <v>20.460999999999999</v>
      </c>
      <c r="F22" s="203">
        <f>IF($A22="","",'2'!N22)</f>
        <v>66.590111535999995</v>
      </c>
      <c r="G22" s="116">
        <f t="shared" si="1"/>
        <v>325.44895917110603</v>
      </c>
      <c r="H22" s="116">
        <f t="shared" si="2"/>
        <v>-10.634493833080583</v>
      </c>
      <c r="I22" s="113"/>
    </row>
    <row r="23" spans="1:11" s="117" customFormat="1" ht="12.75" customHeight="1" x14ac:dyDescent="0.2">
      <c r="A23" s="13" t="s">
        <v>146</v>
      </c>
      <c r="B23" s="116">
        <v>1485.8436379899999</v>
      </c>
      <c r="C23" s="116">
        <f>IF($A23="","",SUM('Situfin serie mensual'!HV22:ID22))</f>
        <v>819.61097352799993</v>
      </c>
      <c r="D23" s="116">
        <f t="shared" si="0"/>
        <v>55.161320651259274</v>
      </c>
      <c r="E23" s="203">
        <v>1520.4728182610002</v>
      </c>
      <c r="F23" s="203">
        <f>IF($A23="","",'2'!N23)</f>
        <v>1018.6161227859999</v>
      </c>
      <c r="G23" s="116">
        <f t="shared" si="1"/>
        <v>66.993379332556216</v>
      </c>
      <c r="H23" s="116">
        <f t="shared" si="2"/>
        <v>24.280439828835625</v>
      </c>
      <c r="I23" s="113"/>
    </row>
    <row r="24" spans="1:11" s="117" customFormat="1" ht="12.75" customHeight="1" x14ac:dyDescent="0.2">
      <c r="A24" s="169" t="s">
        <v>180</v>
      </c>
      <c r="B24" s="116">
        <v>1485.8436379899999</v>
      </c>
      <c r="C24" s="116">
        <f>IF($A24="","",SUM('Situfin serie mensual'!HV23:ID23))</f>
        <v>819.61097352799993</v>
      </c>
      <c r="D24" s="116">
        <f t="shared" si="0"/>
        <v>55.161320651259274</v>
      </c>
      <c r="E24" s="203">
        <v>1520.4728182610002</v>
      </c>
      <c r="F24" s="203">
        <f>IF($A24="","",'2'!N24)</f>
        <v>1018.6161227859999</v>
      </c>
      <c r="G24" s="116">
        <f t="shared" si="1"/>
        <v>66.993379332556216</v>
      </c>
      <c r="H24" s="116">
        <f t="shared" si="2"/>
        <v>24.280439828835625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mensual'!HV24:ID24))</f>
        <v>0</v>
      </c>
      <c r="D25" s="116">
        <f t="shared" si="0"/>
        <v>0</v>
      </c>
      <c r="E25" s="203">
        <v>0</v>
      </c>
      <c r="F25" s="203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10614.158820851</v>
      </c>
      <c r="C26" s="114">
        <f>IF($A26="","",SUM('Situfin serie mensual'!HV25:ID25))</f>
        <v>4228.0212078069999</v>
      </c>
      <c r="D26" s="114">
        <f t="shared" si="0"/>
        <v>39.833785033452273</v>
      </c>
      <c r="E26" s="204">
        <v>10117.71091693</v>
      </c>
      <c r="F26" s="204">
        <f>IF($A26="","",'2'!N26)</f>
        <v>4697.7906208290005</v>
      </c>
      <c r="G26" s="114">
        <f t="shared" si="1"/>
        <v>46.43135843077085</v>
      </c>
      <c r="H26" s="114">
        <f t="shared" si="2"/>
        <v>11.110857536726073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3590.4800832210003</v>
      </c>
      <c r="C27" s="116">
        <f>IF($A27="","",SUM('Situfin serie mensual'!HV26:ID26))</f>
        <v>1889.4736671439998</v>
      </c>
      <c r="D27" s="116">
        <f t="shared" si="0"/>
        <v>52.624541101728198</v>
      </c>
      <c r="E27" s="203">
        <v>3727.6928025019997</v>
      </c>
      <c r="F27" s="203">
        <f>IF($A27="","",'2'!N27)</f>
        <v>2365.0829382500001</v>
      </c>
      <c r="G27" s="116">
        <f t="shared" si="1"/>
        <v>63.446294090075604</v>
      </c>
      <c r="H27" s="116">
        <f t="shared" si="2"/>
        <v>25.171521539376556</v>
      </c>
      <c r="I27" s="113"/>
    </row>
    <row r="28" spans="1:11" s="117" customFormat="1" ht="14.25" customHeight="1" x14ac:dyDescent="0.2">
      <c r="A28" s="169" t="s">
        <v>177</v>
      </c>
      <c r="B28" s="116">
        <v>2454.655191676</v>
      </c>
      <c r="C28" s="116">
        <f>IF($A28="","",SUM('Situfin serie mensual'!HV27:ID27))</f>
        <v>1349.3606512600002</v>
      </c>
      <c r="D28" s="116">
        <f t="shared" si="0"/>
        <v>54.971494808551014</v>
      </c>
      <c r="E28" s="203">
        <v>2578.3182803539999</v>
      </c>
      <c r="F28" s="203">
        <f>IF($A28="","",'2'!N28)</f>
        <v>1618.3080943150001</v>
      </c>
      <c r="G28" s="116">
        <f t="shared" si="1"/>
        <v>62.766032675097364</v>
      </c>
      <c r="H28" s="116">
        <f t="shared" si="2"/>
        <v>19.931472197878549</v>
      </c>
      <c r="I28" s="113"/>
    </row>
    <row r="29" spans="1:11" s="117" customFormat="1" ht="14.25" customHeight="1" x14ac:dyDescent="0.2">
      <c r="A29" s="169" t="s">
        <v>178</v>
      </c>
      <c r="B29" s="116">
        <v>1135.8248915450001</v>
      </c>
      <c r="C29" s="116">
        <f>IF($A29="","",SUM('Situfin serie mensual'!HV28:ID28))</f>
        <v>540.11301588400011</v>
      </c>
      <c r="D29" s="116">
        <f t="shared" si="0"/>
        <v>47.552489816393624</v>
      </c>
      <c r="E29" s="203">
        <v>1149.3745221480001</v>
      </c>
      <c r="F29" s="203">
        <f>IF($A29="","",'2'!N29)</f>
        <v>746.77484393499992</v>
      </c>
      <c r="G29" s="116">
        <f t="shared" si="1"/>
        <v>64.972280970644391</v>
      </c>
      <c r="H29" s="116">
        <f t="shared" si="2"/>
        <v>38.262700948385316</v>
      </c>
      <c r="I29" s="113"/>
    </row>
    <row r="30" spans="1:11" s="117" customFormat="1" ht="12.75" customHeight="1" x14ac:dyDescent="0.2">
      <c r="A30" s="13" t="s">
        <v>21</v>
      </c>
      <c r="B30" s="116">
        <v>2407.078498291</v>
      </c>
      <c r="C30" s="116">
        <f>IF($A30="","",SUM('Situfin serie mensual'!HV29:ID29))</f>
        <v>1910.8361706269998</v>
      </c>
      <c r="D30" s="116">
        <f t="shared" si="0"/>
        <v>79.384040528120408</v>
      </c>
      <c r="E30" s="203">
        <v>2562.4026541640001</v>
      </c>
      <c r="F30" s="203">
        <f>IF($A30="","",'2'!N30)</f>
        <v>1964.653639481</v>
      </c>
      <c r="G30" s="116">
        <f t="shared" si="1"/>
        <v>76.672322996870321</v>
      </c>
      <c r="H30" s="116">
        <f t="shared" si="2"/>
        <v>2.8164355312753457</v>
      </c>
      <c r="I30" s="113"/>
    </row>
    <row r="31" spans="1:11" s="117" customFormat="1" ht="14.25" customHeight="1" x14ac:dyDescent="0.2">
      <c r="A31" s="169" t="s">
        <v>179</v>
      </c>
      <c r="B31" s="116">
        <v>602.75311839900007</v>
      </c>
      <c r="C31" s="116">
        <f>IF($A31="","",SUM('Situfin serie mensual'!HV30:ID30))</f>
        <v>742.16007786300008</v>
      </c>
      <c r="D31" s="116">
        <f t="shared" si="0"/>
        <v>123.12836801811746</v>
      </c>
      <c r="E31" s="203">
        <v>630.77696664999996</v>
      </c>
      <c r="F31" s="203">
        <f>IF($A31="","",'2'!N31)</f>
        <v>783.64546939900004</v>
      </c>
      <c r="G31" s="116">
        <f t="shared" si="1"/>
        <v>124.23495321347433</v>
      </c>
      <c r="H31" s="116">
        <f t="shared" si="2"/>
        <v>5.5898171800690761</v>
      </c>
      <c r="I31" s="113"/>
    </row>
    <row r="32" spans="1:11" s="117" customFormat="1" ht="14.25" customHeight="1" x14ac:dyDescent="0.2">
      <c r="A32" s="169" t="s">
        <v>23</v>
      </c>
      <c r="B32" s="116">
        <v>1804.3253798920002</v>
      </c>
      <c r="C32" s="116">
        <f>IF($A32="","",SUM('Situfin serie mensual'!HV31:ID31))</f>
        <v>1168.6760927639998</v>
      </c>
      <c r="D32" s="116">
        <f t="shared" si="0"/>
        <v>64.770806074564675</v>
      </c>
      <c r="E32" s="203">
        <v>1931.6256875140004</v>
      </c>
      <c r="F32" s="203">
        <f>IF($A32="","",'2'!N32)</f>
        <v>1181.0081700819999</v>
      </c>
      <c r="G32" s="116">
        <f t="shared" si="1"/>
        <v>61.140632872922481</v>
      </c>
      <c r="H32" s="116">
        <f t="shared" si="2"/>
        <v>1.0552177283642266</v>
      </c>
      <c r="I32" s="113"/>
    </row>
    <row r="33" spans="1:9" s="117" customFormat="1" ht="12.75" customHeight="1" x14ac:dyDescent="0.2">
      <c r="A33" s="170" t="s">
        <v>17</v>
      </c>
      <c r="B33" s="116">
        <v>4616.6002393389999</v>
      </c>
      <c r="C33" s="116">
        <f>IF($A33="","",SUM('Situfin serie mensual'!HV32:ID32))</f>
        <v>427.71137003600001</v>
      </c>
      <c r="D33" s="116">
        <f t="shared" si="0"/>
        <v>9.2646395152732417</v>
      </c>
      <c r="E33" s="203">
        <v>3827.6154602640004</v>
      </c>
      <c r="F33" s="203">
        <f>IF($A33="","",'2'!N33)</f>
        <v>368.05404309800002</v>
      </c>
      <c r="G33" s="116">
        <f t="shared" si="1"/>
        <v>9.6157528602054079</v>
      </c>
      <c r="H33" s="116">
        <f t="shared" si="2"/>
        <v>-13.948033911976367</v>
      </c>
      <c r="I33" s="113"/>
    </row>
    <row r="34" spans="1:9" s="117" customFormat="1" ht="8.25" customHeight="1" x14ac:dyDescent="0.2">
      <c r="A34" s="13"/>
      <c r="B34" s="116"/>
      <c r="C34" s="116" t="str">
        <f>IF($A34="","",SUM('Situfin serie mensual'!HV33:ID33))</f>
        <v/>
      </c>
      <c r="D34" s="116"/>
      <c r="E34" s="203"/>
      <c r="F34" s="203" t="str">
        <f>IF($A34="","",'2'!N34)</f>
        <v/>
      </c>
      <c r="G34" s="116"/>
      <c r="H34" s="116"/>
      <c r="I34" s="113"/>
    </row>
    <row r="35" spans="1:9" s="10" customFormat="1" ht="12.75" x14ac:dyDescent="0.2">
      <c r="A35" s="111" t="s">
        <v>24</v>
      </c>
      <c r="B35" s="120">
        <v>44719.717049327002</v>
      </c>
      <c r="C35" s="120">
        <f>IF($A35="","",SUM('Situfin serie mensual'!HV34:ID34))</f>
        <v>28640.468216843001</v>
      </c>
      <c r="D35" s="120">
        <f t="shared" ref="D35:D70" si="3">IFERROR((C35/B35*100),0)</f>
        <v>64.044386026082918</v>
      </c>
      <c r="E35" s="205">
        <v>48133.339749666004</v>
      </c>
      <c r="F35" s="205">
        <f>IF($A35="","",'2'!N35)</f>
        <v>32914.049197536006</v>
      </c>
      <c r="G35" s="120">
        <f t="shared" ref="G35:G70" si="4">IFERROR((F35/E35*100),0)</f>
        <v>68.380979522129252</v>
      </c>
      <c r="H35" s="120">
        <f t="shared" ref="H35:H70" si="5">IF(C35&lt;&gt;0,F35/C35*100-100," ")</f>
        <v>14.921477359716405</v>
      </c>
      <c r="I35" s="113"/>
    </row>
    <row r="36" spans="1:9" s="117" customFormat="1" ht="12.75" x14ac:dyDescent="0.2">
      <c r="A36" s="121" t="s">
        <v>25</v>
      </c>
      <c r="B36" s="122">
        <v>20170.938570896997</v>
      </c>
      <c r="C36" s="122">
        <f>IF($A36="","",SUM('Situfin serie mensual'!HV35:ID35))</f>
        <v>13017.133441459</v>
      </c>
      <c r="D36" s="122">
        <f t="shared" si="3"/>
        <v>64.534098875499836</v>
      </c>
      <c r="E36" s="205">
        <v>21647.435232320004</v>
      </c>
      <c r="F36" s="205">
        <f>IF($A36="","",'2'!N36)</f>
        <v>14092.785637263998</v>
      </c>
      <c r="G36" s="122">
        <f t="shared" si="4"/>
        <v>65.101410333466291</v>
      </c>
      <c r="H36" s="122">
        <f t="shared" si="5"/>
        <v>8.2633569106627789</v>
      </c>
      <c r="I36" s="113"/>
    </row>
    <row r="37" spans="1:9" s="117" customFormat="1" ht="12.75" x14ac:dyDescent="0.2">
      <c r="A37" s="153" t="s">
        <v>26</v>
      </c>
      <c r="B37" s="114">
        <v>5306.6343772140008</v>
      </c>
      <c r="C37" s="114">
        <f>IF($A37="","",SUM('Situfin serie mensual'!HV36:ID36))</f>
        <v>2916.7023131880005</v>
      </c>
      <c r="D37" s="114">
        <f t="shared" si="3"/>
        <v>54.963317723790084</v>
      </c>
      <c r="E37" s="204">
        <v>5323.9976433619995</v>
      </c>
      <c r="F37" s="204">
        <f>IF($A37="","",'2'!N37)</f>
        <v>3712.5681389770002</v>
      </c>
      <c r="G37" s="114">
        <f t="shared" si="4"/>
        <v>69.73271567101196</v>
      </c>
      <c r="H37" s="114">
        <f t="shared" si="5"/>
        <v>27.286494826381727</v>
      </c>
      <c r="I37" s="113"/>
    </row>
    <row r="38" spans="1:9" s="117" customFormat="1" ht="12.75" customHeight="1" x14ac:dyDescent="0.2">
      <c r="A38" s="31" t="s">
        <v>27</v>
      </c>
      <c r="B38" s="116">
        <v>2168.0989966030002</v>
      </c>
      <c r="C38" s="116">
        <f>IF($A38="","",SUM('Situfin serie mensual'!HV37:ID37))</f>
        <v>1326.4347039919999</v>
      </c>
      <c r="D38" s="116">
        <f t="shared" si="3"/>
        <v>61.179618922856903</v>
      </c>
      <c r="E38" s="203">
        <v>2168.1518344299998</v>
      </c>
      <c r="F38" s="203">
        <f>IF($A38="","",'2'!N38)</f>
        <v>1358.7309249340001</v>
      </c>
      <c r="G38" s="116">
        <f t="shared" si="4"/>
        <v>62.667701742908889</v>
      </c>
      <c r="H38" s="116">
        <f t="shared" si="5"/>
        <v>2.4348142313227044</v>
      </c>
      <c r="I38" s="113"/>
    </row>
    <row r="39" spans="1:9" s="117" customFormat="1" ht="12.75" customHeight="1" x14ac:dyDescent="0.2">
      <c r="A39" s="31" t="s">
        <v>28</v>
      </c>
      <c r="B39" s="116">
        <v>2945.9882758400004</v>
      </c>
      <c r="C39" s="116">
        <f>IF($A39="","",SUM('Situfin serie mensual'!HV38:ID38))</f>
        <v>1437.8042209949999</v>
      </c>
      <c r="D39" s="116">
        <f t="shared" si="3"/>
        <v>48.80549704784665</v>
      </c>
      <c r="E39" s="203">
        <v>2913.6546987900001</v>
      </c>
      <c r="F39" s="203">
        <f>IF($A39="","",'2'!N39)</f>
        <v>2173.024987283</v>
      </c>
      <c r="G39" s="116">
        <f t="shared" si="4"/>
        <v>74.580731484256759</v>
      </c>
      <c r="H39" s="116">
        <f t="shared" si="5"/>
        <v>51.134970641497148</v>
      </c>
      <c r="I39" s="113"/>
    </row>
    <row r="40" spans="1:9" s="117" customFormat="1" ht="12.75" customHeight="1" x14ac:dyDescent="0.2">
      <c r="A40" s="31" t="s">
        <v>29</v>
      </c>
      <c r="B40" s="116">
        <v>100.86336800000001</v>
      </c>
      <c r="C40" s="116">
        <f>IF($A40="","",SUM('Situfin serie mensual'!HV39:ID39))</f>
        <v>61.832214389000001</v>
      </c>
      <c r="D40" s="116">
        <f t="shared" si="3"/>
        <v>61.302944384129617</v>
      </c>
      <c r="E40" s="203">
        <v>130.18876600000002</v>
      </c>
      <c r="F40" s="203">
        <f>IF($A40="","",'2'!N40)</f>
        <v>71.527238189999991</v>
      </c>
      <c r="G40" s="116">
        <f t="shared" si="4"/>
        <v>54.941175331518224</v>
      </c>
      <c r="H40" s="116">
        <f t="shared" si="5"/>
        <v>15.679567514769047</v>
      </c>
      <c r="I40" s="113"/>
    </row>
    <row r="41" spans="1:9" s="117" customFormat="1" ht="12.75" customHeight="1" x14ac:dyDescent="0.2">
      <c r="A41" s="31" t="s">
        <v>30</v>
      </c>
      <c r="B41" s="116">
        <v>91.683736771000554</v>
      </c>
      <c r="C41" s="116">
        <f>IF($A41="","",SUM('Situfin serie mensual'!HV40:ID40))</f>
        <v>90.631173811999901</v>
      </c>
      <c r="D41" s="116">
        <f t="shared" si="3"/>
        <v>98.85196328588826</v>
      </c>
      <c r="E41" s="203">
        <v>112.00234414199926</v>
      </c>
      <c r="F41" s="203">
        <f>IF($A41="","",'2'!N41)</f>
        <v>109.28498856999988</v>
      </c>
      <c r="G41" s="116">
        <f t="shared" si="4"/>
        <v>97.573840446987219</v>
      </c>
      <c r="H41" s="116">
        <f t="shared" si="5"/>
        <v>20.582117579867585</v>
      </c>
      <c r="I41" s="113"/>
    </row>
    <row r="42" spans="1:9" s="117" customFormat="1" ht="12.75" x14ac:dyDescent="0.2">
      <c r="A42" s="153" t="s">
        <v>31</v>
      </c>
      <c r="B42" s="114">
        <v>4114.0603696620001</v>
      </c>
      <c r="C42" s="114">
        <f>IF($A42="","",SUM('Situfin serie mensual'!HV41:ID41))</f>
        <v>2636.8662996829999</v>
      </c>
      <c r="D42" s="114">
        <f t="shared" si="3"/>
        <v>64.094010849423626</v>
      </c>
      <c r="E42" s="204">
        <v>4693.025217767</v>
      </c>
      <c r="F42" s="204">
        <f>IF($A42="","",'2'!N42)</f>
        <v>3716.5871925379997</v>
      </c>
      <c r="G42" s="114">
        <f>IFERROR((F42/E42*100),0)</f>
        <v>79.193846614495683</v>
      </c>
      <c r="H42" s="114">
        <f t="shared" si="5"/>
        <v>40.947123219133346</v>
      </c>
      <c r="I42" s="113"/>
    </row>
    <row r="43" spans="1:9" s="117" customFormat="1" ht="12.75" customHeight="1" x14ac:dyDescent="0.2">
      <c r="A43" s="31" t="s">
        <v>32</v>
      </c>
      <c r="B43" s="116">
        <v>3623.4735453019998</v>
      </c>
      <c r="C43" s="116">
        <f>IF($A43="","",SUM('Situfin serie mensual'!HV42:ID42))</f>
        <v>2377.7688091629998</v>
      </c>
      <c r="D43" s="116">
        <f t="shared" si="3"/>
        <v>65.621254838354943</v>
      </c>
      <c r="E43" s="203">
        <v>4277.7343393020001</v>
      </c>
      <c r="F43" s="203">
        <f>IF($A43="","",'2'!N43)</f>
        <v>3425.0103521760002</v>
      </c>
      <c r="G43" s="116">
        <f t="shared" si="4"/>
        <v>80.06599008985819</v>
      </c>
      <c r="H43" s="116">
        <f t="shared" si="5"/>
        <v>44.043034754991197</v>
      </c>
      <c r="I43" s="113"/>
    </row>
    <row r="44" spans="1:9" s="117" customFormat="1" ht="12.75" customHeight="1" x14ac:dyDescent="0.2">
      <c r="A44" s="31" t="s">
        <v>33</v>
      </c>
      <c r="B44" s="116">
        <v>490.58682436000004</v>
      </c>
      <c r="C44" s="116">
        <f>IF($A44="","",SUM('Situfin serie mensual'!HV43:ID43))</f>
        <v>259.09749052000001</v>
      </c>
      <c r="D44" s="116">
        <f t="shared" si="3"/>
        <v>52.81378904906552</v>
      </c>
      <c r="E44" s="203">
        <v>415.29087846499999</v>
      </c>
      <c r="F44" s="203">
        <f>IF($A44="","",'2'!N44)</f>
        <v>291.57684036200004</v>
      </c>
      <c r="G44" s="116">
        <f t="shared" si="4"/>
        <v>70.210268388202422</v>
      </c>
      <c r="H44" s="116">
        <f t="shared" si="5"/>
        <v>12.535570984039651</v>
      </c>
      <c r="I44" s="113"/>
    </row>
    <row r="45" spans="1:9" s="117" customFormat="1" ht="12.75" customHeight="1" x14ac:dyDescent="0.2">
      <c r="A45" s="13" t="s">
        <v>34</v>
      </c>
      <c r="B45" s="116">
        <v>0</v>
      </c>
      <c r="C45" s="116">
        <f>IF($A45="","",SUM('Situfin serie mensual'!HV44:ID44))</f>
        <v>0</v>
      </c>
      <c r="D45" s="116">
        <f t="shared" si="3"/>
        <v>0</v>
      </c>
      <c r="E45" s="203">
        <v>0</v>
      </c>
      <c r="F45" s="203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9" s="117" customFormat="1" ht="12.75" x14ac:dyDescent="0.2">
      <c r="A46" s="153" t="s">
        <v>11</v>
      </c>
      <c r="B46" s="114">
        <v>5338.5140283299988</v>
      </c>
      <c r="C46" s="114">
        <f>IF($A46="","",SUM('Situfin serie mensual'!HV45:ID45))</f>
        <v>3273.3206426370002</v>
      </c>
      <c r="D46" s="114">
        <f t="shared" si="3"/>
        <v>61.315201669723152</v>
      </c>
      <c r="E46" s="204">
        <v>5439.2548175069996</v>
      </c>
      <c r="F46" s="204">
        <f>IF($A46="","",'2'!N46)</f>
        <v>3672.5840499290007</v>
      </c>
      <c r="G46" s="114">
        <f t="shared" si="4"/>
        <v>67.519985239674313</v>
      </c>
      <c r="H46" s="114">
        <f t="shared" si="5"/>
        <v>12.197503724241088</v>
      </c>
      <c r="I46" s="113"/>
    </row>
    <row r="47" spans="1:9" s="117" customFormat="1" ht="12.75" customHeight="1" x14ac:dyDescent="0.2">
      <c r="A47" s="13" t="s">
        <v>166</v>
      </c>
      <c r="B47" s="116">
        <v>0</v>
      </c>
      <c r="C47" s="116">
        <f>IF($A47="","",SUM('Situfin serie mensual'!HV46:ID46))</f>
        <v>0</v>
      </c>
      <c r="D47" s="116">
        <f t="shared" si="3"/>
        <v>0</v>
      </c>
      <c r="E47" s="203">
        <v>0</v>
      </c>
      <c r="F47" s="203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9" s="117" customFormat="1" ht="12.75" customHeight="1" x14ac:dyDescent="0.2">
      <c r="A48" s="13" t="s">
        <v>13</v>
      </c>
      <c r="B48" s="116">
        <v>0</v>
      </c>
      <c r="C48" s="116">
        <f>IF($A48="","",SUM('Situfin serie mensual'!HV47:ID47))</f>
        <v>0</v>
      </c>
      <c r="D48" s="116">
        <f t="shared" si="3"/>
        <v>0</v>
      </c>
      <c r="E48" s="203">
        <v>0</v>
      </c>
      <c r="F48" s="203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mensual'!HV48:ID48))</f>
        <v>0</v>
      </c>
      <c r="D49" s="116">
        <f t="shared" si="3"/>
        <v>0</v>
      </c>
      <c r="E49" s="203">
        <v>0</v>
      </c>
      <c r="F49" s="203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63.003786437000002</v>
      </c>
      <c r="C50" s="116">
        <f>IF($A50="","",SUM('Situfin serie mensual'!HV49:ID49))</f>
        <v>47.164381613000003</v>
      </c>
      <c r="D50" s="116">
        <f t="shared" si="3"/>
        <v>74.859598573748499</v>
      </c>
      <c r="E50" s="203">
        <v>71.87833864400001</v>
      </c>
      <c r="F50" s="203">
        <f>IF($A50="","",'2'!N50)</f>
        <v>55.795405626999994</v>
      </c>
      <c r="G50" s="116">
        <f t="shared" si="4"/>
        <v>77.624784712045468</v>
      </c>
      <c r="H50" s="116">
        <f t="shared" si="5"/>
        <v>18.299877404988621</v>
      </c>
      <c r="I50" s="113"/>
    </row>
    <row r="51" spans="1:9" s="117" customFormat="1" ht="12.75" customHeight="1" x14ac:dyDescent="0.2">
      <c r="A51" s="13" t="s">
        <v>13</v>
      </c>
      <c r="B51" s="116">
        <v>62.996486437000002</v>
      </c>
      <c r="C51" s="116">
        <f>IF($A51="","",SUM('Situfin serie mensual'!HV50:ID50))</f>
        <v>47.164381613000003</v>
      </c>
      <c r="D51" s="116">
        <f t="shared" si="3"/>
        <v>74.868273264997114</v>
      </c>
      <c r="E51" s="203">
        <v>71.87833864400001</v>
      </c>
      <c r="F51" s="203">
        <f>IF($A51="","",'2'!N51)</f>
        <v>55.795405626999994</v>
      </c>
      <c r="G51" s="116">
        <f t="shared" si="4"/>
        <v>77.624784712045468</v>
      </c>
      <c r="H51" s="116">
        <f t="shared" si="5"/>
        <v>18.299877404988621</v>
      </c>
      <c r="I51" s="113"/>
    </row>
    <row r="52" spans="1:9" s="117" customFormat="1" ht="12.75" customHeight="1" x14ac:dyDescent="0.2">
      <c r="A52" s="13" t="s">
        <v>14</v>
      </c>
      <c r="B52" s="116">
        <v>7.3000000000000001E-3</v>
      </c>
      <c r="C52" s="116">
        <f>IF($A52="","",SUM('Situfin serie mensual'!HV51:ID51))</f>
        <v>0</v>
      </c>
      <c r="D52" s="116">
        <f t="shared" si="3"/>
        <v>0</v>
      </c>
      <c r="E52" s="203">
        <v>0</v>
      </c>
      <c r="F52" s="203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5275.5102418929991</v>
      </c>
      <c r="C53" s="116">
        <f>IF($A53="","",SUM('Situfin serie mensual'!HV52:ID52))</f>
        <v>3226.1562610239998</v>
      </c>
      <c r="D53" s="116">
        <f t="shared" si="3"/>
        <v>61.153445128491789</v>
      </c>
      <c r="E53" s="203">
        <v>5367.3764788629996</v>
      </c>
      <c r="F53" s="203">
        <f>IF($A53="","",'2'!N53)</f>
        <v>3616.7886443019997</v>
      </c>
      <c r="G53" s="116">
        <f t="shared" si="4"/>
        <v>67.384664715529013</v>
      </c>
      <c r="H53" s="116">
        <f t="shared" si="5"/>
        <v>12.108290847449865</v>
      </c>
      <c r="I53" s="113"/>
    </row>
    <row r="54" spans="1:9" s="117" customFormat="1" ht="12.75" customHeight="1" x14ac:dyDescent="0.2">
      <c r="A54" s="13" t="s">
        <v>13</v>
      </c>
      <c r="B54" s="116">
        <v>3540.5896625929995</v>
      </c>
      <c r="C54" s="116">
        <f>IF($A54="","",SUM('Situfin serie mensual'!HV53:ID53))</f>
        <v>2334.4611360379999</v>
      </c>
      <c r="D54" s="116">
        <f t="shared" si="3"/>
        <v>65.934247074774689</v>
      </c>
      <c r="E54" s="203">
        <v>3674.598955207</v>
      </c>
      <c r="F54" s="203">
        <f>IF($A54="","",'2'!N54)</f>
        <v>2507.9789378180003</v>
      </c>
      <c r="G54" s="116">
        <f t="shared" si="4"/>
        <v>68.251773006796583</v>
      </c>
      <c r="H54" s="116">
        <f t="shared" si="5"/>
        <v>7.4328845788579372</v>
      </c>
      <c r="I54" s="113"/>
    </row>
    <row r="55" spans="1:9" s="117" customFormat="1" ht="12.75" customHeight="1" x14ac:dyDescent="0.2">
      <c r="A55" s="13" t="s">
        <v>14</v>
      </c>
      <c r="B55" s="116">
        <v>1734.9205792999999</v>
      </c>
      <c r="C55" s="116">
        <f>IF($A55="","",SUM('Situfin serie mensual'!HV54:ID54))</f>
        <v>891.695124986</v>
      </c>
      <c r="D55" s="116">
        <f t="shared" si="3"/>
        <v>51.3968844237111</v>
      </c>
      <c r="E55" s="203">
        <v>1692.7775236560001</v>
      </c>
      <c r="F55" s="203">
        <f>IF($A55="","",'2'!N55)</f>
        <v>1108.8097064840001</v>
      </c>
      <c r="G55" s="116">
        <f t="shared" si="4"/>
        <v>65.502388293130963</v>
      </c>
      <c r="H55" s="116">
        <f t="shared" si="5"/>
        <v>24.348521755281411</v>
      </c>
      <c r="I55" s="113"/>
    </row>
    <row r="56" spans="1:9" s="117" customFormat="1" ht="12.75" x14ac:dyDescent="0.2">
      <c r="A56" s="153" t="s">
        <v>35</v>
      </c>
      <c r="B56" s="114">
        <v>7749.1116023989998</v>
      </c>
      <c r="C56" s="114">
        <f>IF($A56="","",SUM('Situfin serie mensual'!HV55:ID55))</f>
        <v>5513.8722661619995</v>
      </c>
      <c r="D56" s="114">
        <f t="shared" si="3"/>
        <v>71.154895542541851</v>
      </c>
      <c r="E56" s="204">
        <v>8957.4170022310009</v>
      </c>
      <c r="F56" s="204">
        <f>IF($A56="","",'2'!N56)</f>
        <v>6484.5140307380007</v>
      </c>
      <c r="G56" s="114">
        <f t="shared" si="4"/>
        <v>72.39267781239748</v>
      </c>
      <c r="H56" s="114">
        <f t="shared" si="5"/>
        <v>17.603631671569858</v>
      </c>
      <c r="I56" s="113"/>
    </row>
    <row r="57" spans="1:9" s="117" customFormat="1" ht="12.75" x14ac:dyDescent="0.2">
      <c r="A57" s="31" t="s">
        <v>36</v>
      </c>
      <c r="B57" s="116">
        <v>4474.2531120220001</v>
      </c>
      <c r="C57" s="116">
        <f>IF($A57="","",SUM('Situfin serie mensual'!HV56:ID56))</f>
        <v>3045.5660637980004</v>
      </c>
      <c r="D57" s="116">
        <f t="shared" si="3"/>
        <v>68.068703033692501</v>
      </c>
      <c r="E57" s="203">
        <v>5178.4496784920002</v>
      </c>
      <c r="F57" s="203">
        <f>IF($A57="","",'2'!N57)</f>
        <v>3538.9171804440002</v>
      </c>
      <c r="G57" s="116">
        <f t="shared" si="4"/>
        <v>68.339317752616594</v>
      </c>
      <c r="H57" s="116">
        <f t="shared" si="5"/>
        <v>16.198995730559247</v>
      </c>
      <c r="I57" s="113"/>
    </row>
    <row r="58" spans="1:9" s="117" customFormat="1" ht="12.75" x14ac:dyDescent="0.2">
      <c r="A58" s="31" t="s">
        <v>37</v>
      </c>
      <c r="B58" s="116">
        <v>2934.0443644030001</v>
      </c>
      <c r="C58" s="116">
        <f>IF($A58="","",SUM('Situfin serie mensual'!HV57:ID57))</f>
        <v>1859.31140297</v>
      </c>
      <c r="D58" s="116">
        <f t="shared" si="3"/>
        <v>63.370255253393907</v>
      </c>
      <c r="E58" s="203">
        <v>3436.3426781119997</v>
      </c>
      <c r="F58" s="203">
        <f>IF($A58="","",'2'!N58)</f>
        <v>2206.991463243</v>
      </c>
      <c r="G58" s="116">
        <f t="shared" si="4"/>
        <v>64.225011006631277</v>
      </c>
      <c r="H58" s="116">
        <f t="shared" si="5"/>
        <v>18.699399127958216</v>
      </c>
      <c r="I58" s="113"/>
    </row>
    <row r="59" spans="1:9" s="117" customFormat="1" ht="12.75" x14ac:dyDescent="0.2">
      <c r="A59" s="31" t="s">
        <v>38</v>
      </c>
      <c r="B59" s="116">
        <v>340.81412597399998</v>
      </c>
      <c r="C59" s="116">
        <f>IF($A59="","",SUM('Situfin serie mensual'!HV58:ID58))</f>
        <v>608.9947993940001</v>
      </c>
      <c r="D59" s="116">
        <f t="shared" si="3"/>
        <v>178.68825056871589</v>
      </c>
      <c r="E59" s="203">
        <v>342.62464562699995</v>
      </c>
      <c r="F59" s="203">
        <f>IF($A59="","",'2'!N59)</f>
        <v>738.60538705099998</v>
      </c>
      <c r="G59" s="116">
        <f t="shared" si="4"/>
        <v>215.57275475596884</v>
      </c>
      <c r="H59" s="116">
        <f t="shared" si="5"/>
        <v>21.282708454320627</v>
      </c>
      <c r="I59" s="113"/>
    </row>
    <row r="60" spans="1:9" s="117" customFormat="1" ht="12.75" x14ac:dyDescent="0.2">
      <c r="A60" s="153" t="s">
        <v>39</v>
      </c>
      <c r="B60" s="114">
        <v>2040.4581008249997</v>
      </c>
      <c r="C60" s="114">
        <f>IF($A60="","",SUM('Situfin serie mensual'!HV59:ID59))</f>
        <v>1282.573253714</v>
      </c>
      <c r="D60" s="114">
        <f t="shared" si="3"/>
        <v>62.857122780194743</v>
      </c>
      <c r="E60" s="204">
        <v>2072.2098364789999</v>
      </c>
      <c r="F60" s="204">
        <f>IF($A60="","",'2'!N60)</f>
        <v>1235.0101480900003</v>
      </c>
      <c r="G60" s="114">
        <f t="shared" si="4"/>
        <v>59.598701171521832</v>
      </c>
      <c r="H60" s="114">
        <f t="shared" si="5"/>
        <v>-3.7084124034451236</v>
      </c>
      <c r="I60" s="113"/>
    </row>
    <row r="61" spans="1:9" s="117" customFormat="1" ht="12.75" customHeight="1" x14ac:dyDescent="0.2">
      <c r="A61" s="13" t="s">
        <v>40</v>
      </c>
      <c r="B61" s="116">
        <v>650.01762737199999</v>
      </c>
      <c r="C61" s="116">
        <f>IF($A61="","",SUM('Situfin serie mensual'!HV60:ID60))</f>
        <v>317.65179597799994</v>
      </c>
      <c r="D61" s="116">
        <f t="shared" si="3"/>
        <v>48.868181815661792</v>
      </c>
      <c r="E61" s="203">
        <v>682.26892183600012</v>
      </c>
      <c r="F61" s="203">
        <f>IF($A61="","",'2'!N61)</f>
        <v>371.47869852000002</v>
      </c>
      <c r="G61" s="116">
        <f t="shared" si="4"/>
        <v>54.447547972776334</v>
      </c>
      <c r="H61" s="116">
        <f t="shared" si="5"/>
        <v>16.945253646772414</v>
      </c>
      <c r="I61" s="113"/>
    </row>
    <row r="62" spans="1:9" s="117" customFormat="1" ht="25.5" hidden="1" customHeight="1" x14ac:dyDescent="0.2">
      <c r="A62" s="33" t="s">
        <v>41</v>
      </c>
      <c r="B62" s="116">
        <v>212.66907415100002</v>
      </c>
      <c r="C62" s="116">
        <f>IF($A62="","",SUM('Situfin serie mensual'!HV61:ID61))</f>
        <v>54.652394122999993</v>
      </c>
      <c r="D62" s="116">
        <f t="shared" si="3"/>
        <v>25.6983270093119</v>
      </c>
      <c r="E62" s="203">
        <v>189.36195034400001</v>
      </c>
      <c r="F62" s="203">
        <f>IF($A62="","",'2'!N62)</f>
        <v>79.404847783999998</v>
      </c>
      <c r="G62" s="116">
        <f t="shared" si="4"/>
        <v>41.932842178563867</v>
      </c>
      <c r="H62" s="116">
        <f t="shared" si="5"/>
        <v>45.290703286103906</v>
      </c>
      <c r="I62" s="113"/>
    </row>
    <row r="63" spans="1:9" s="117" customFormat="1" ht="12.75" hidden="1" customHeight="1" x14ac:dyDescent="0.2">
      <c r="A63" s="33" t="s">
        <v>42</v>
      </c>
      <c r="B63" s="116">
        <v>255.56293484800003</v>
      </c>
      <c r="C63" s="116">
        <f>IF($A63="","",SUM('Situfin serie mensual'!HV62:ID62))</f>
        <v>157.24581979300001</v>
      </c>
      <c r="D63" s="116">
        <f t="shared" si="3"/>
        <v>61.529196276652712</v>
      </c>
      <c r="E63" s="203">
        <v>256.06260258899999</v>
      </c>
      <c r="F63" s="203">
        <f>IF($A63="","",'2'!N63)</f>
        <v>148.06472069500001</v>
      </c>
      <c r="G63" s="116">
        <f t="shared" si="4"/>
        <v>57.82364124942336</v>
      </c>
      <c r="H63" s="116">
        <f t="shared" si="5"/>
        <v>-5.8386919983539798</v>
      </c>
      <c r="I63" s="113"/>
    </row>
    <row r="64" spans="1:9" s="117" customFormat="1" ht="25.5" hidden="1" customHeight="1" x14ac:dyDescent="0.2">
      <c r="A64" s="33" t="s">
        <v>43</v>
      </c>
      <c r="B64" s="116">
        <v>34.850455729000004</v>
      </c>
      <c r="C64" s="116">
        <f>IF($A64="","",SUM('Situfin serie mensual'!HV63:ID63))</f>
        <v>16.925635243000002</v>
      </c>
      <c r="D64" s="116">
        <f t="shared" si="3"/>
        <v>48.566467464916755</v>
      </c>
      <c r="E64" s="203">
        <v>24.832802882999999</v>
      </c>
      <c r="F64" s="203">
        <f>IF($A64="","",'2'!N64)</f>
        <v>18.381053815000005</v>
      </c>
      <c r="G64" s="116">
        <f t="shared" si="4"/>
        <v>74.019247451053047</v>
      </c>
      <c r="H64" s="116">
        <f t="shared" si="5"/>
        <v>8.5989007272381457</v>
      </c>
      <c r="I64" s="113"/>
    </row>
    <row r="65" spans="1:12" s="117" customFormat="1" ht="12.75" hidden="1" customHeight="1" x14ac:dyDescent="0.2">
      <c r="A65" s="13" t="s">
        <v>44</v>
      </c>
      <c r="B65" s="116">
        <v>109.022669717</v>
      </c>
      <c r="C65" s="116">
        <f>IF($A65="","",SUM('Situfin serie mensual'!HV64:ID64))</f>
        <v>63.536007152000003</v>
      </c>
      <c r="D65" s="116">
        <f t="shared" si="3"/>
        <v>58.277794257768733</v>
      </c>
      <c r="E65" s="203">
        <v>178.89907309300003</v>
      </c>
      <c r="F65" s="203">
        <f>IF($A65="","",'2'!N65)</f>
        <v>99.111136559000002</v>
      </c>
      <c r="G65" s="116">
        <f t="shared" si="4"/>
        <v>55.400586959708534</v>
      </c>
      <c r="H65" s="116">
        <f t="shared" si="5"/>
        <v>55.992075992266933</v>
      </c>
      <c r="I65" s="113"/>
    </row>
    <row r="66" spans="1:12" s="117" customFormat="1" ht="12.75" hidden="1" customHeight="1" x14ac:dyDescent="0.2">
      <c r="A66" s="13" t="s">
        <v>45</v>
      </c>
      <c r="B66" s="116">
        <v>37.912492927000002</v>
      </c>
      <c r="C66" s="116">
        <f>IF($A66="","",SUM('Situfin serie mensual'!HV65:ID65))</f>
        <v>25.291939667000001</v>
      </c>
      <c r="D66" s="116">
        <f t="shared" si="3"/>
        <v>66.711360067245636</v>
      </c>
      <c r="E66" s="203">
        <v>33.112492926999998</v>
      </c>
      <c r="F66" s="203">
        <f>IF($A66="","",'2'!N66)</f>
        <v>26.516939667000003</v>
      </c>
      <c r="G66" s="116">
        <f t="shared" si="4"/>
        <v>80.081375103527861</v>
      </c>
      <c r="H66" s="116">
        <f t="shared" si="5"/>
        <v>4.8434403059973192</v>
      </c>
      <c r="I66" s="113"/>
    </row>
    <row r="67" spans="1:12" s="117" customFormat="1" ht="12.75" customHeight="1" x14ac:dyDescent="0.2">
      <c r="A67" s="13" t="s">
        <v>167</v>
      </c>
      <c r="B67" s="116">
        <v>1390.4404734529999</v>
      </c>
      <c r="C67" s="116">
        <f>IF($A67="","",SUM('Situfin serie mensual'!HV66:ID66))</f>
        <v>964.92145773600009</v>
      </c>
      <c r="D67" s="116">
        <f t="shared" si="3"/>
        <v>69.396818933192307</v>
      </c>
      <c r="E67" s="203">
        <v>1389.9409146429998</v>
      </c>
      <c r="F67" s="203">
        <f>IF($A67="","",'2'!N67)</f>
        <v>863.53144956999995</v>
      </c>
      <c r="G67" s="116">
        <f t="shared" si="4"/>
        <v>62.127205586418341</v>
      </c>
      <c r="H67" s="116">
        <f t="shared" si="5"/>
        <v>-10.507591820363487</v>
      </c>
      <c r="I67" s="113"/>
    </row>
    <row r="68" spans="1:12" s="117" customFormat="1" ht="12.75" hidden="1" customHeight="1" x14ac:dyDescent="0.2">
      <c r="A68" s="13" t="s">
        <v>47</v>
      </c>
      <c r="B68" s="116">
        <v>783.85908852</v>
      </c>
      <c r="C68" s="116">
        <f>IF($A68="","",SUM('Situfin serie mensual'!HV67:ID67))</f>
        <v>484.74668934200008</v>
      </c>
      <c r="D68" s="116">
        <f t="shared" si="3"/>
        <v>61.841049806189986</v>
      </c>
      <c r="E68" s="203">
        <v>749.11008374999994</v>
      </c>
      <c r="F68" s="203">
        <f>IF($A68="","",'2'!N68)</f>
        <v>508.45571731500007</v>
      </c>
      <c r="G68" s="116">
        <f t="shared" si="4"/>
        <v>67.874632626716419</v>
      </c>
      <c r="H68" s="116">
        <f t="shared" si="5"/>
        <v>4.8910139036086946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mensual'!HV68:ID68))</f>
        <v>0</v>
      </c>
      <c r="D69" s="116">
        <f t="shared" si="3"/>
        <v>0</v>
      </c>
      <c r="E69" s="203">
        <v>0</v>
      </c>
      <c r="F69" s="203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606.58138493299998</v>
      </c>
      <c r="C70" s="116">
        <f>IF($A70="","",SUM('Situfin serie mensual'!HV69:ID69))</f>
        <v>480.17476839400001</v>
      </c>
      <c r="D70" s="116">
        <f t="shared" si="3"/>
        <v>79.160815072991028</v>
      </c>
      <c r="E70" s="203">
        <v>640.83083089299998</v>
      </c>
      <c r="F70" s="203">
        <f>IF($A70="","",'2'!N70)</f>
        <v>355.07573225500005</v>
      </c>
      <c r="G70" s="116">
        <f t="shared" si="4"/>
        <v>55.408653132403252</v>
      </c>
      <c r="H70" s="116">
        <f t="shared" si="5"/>
        <v>-26.052813344901097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mensual'!HV70:ID70))</f>
        <v/>
      </c>
      <c r="D71" s="116"/>
      <c r="E71" s="203"/>
      <c r="F71" s="203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-311.93894125400402</v>
      </c>
      <c r="C72" s="124">
        <f>IF($A72="","",SUM('Situfin serie mensual'!HV71:ID71))</f>
        <v>1189.9109882129983</v>
      </c>
      <c r="D72" s="200">
        <f>IFERROR((C72/B72*100),0)</f>
        <v>-381.45637842762432</v>
      </c>
      <c r="E72" s="206">
        <v>559.90050886901008</v>
      </c>
      <c r="F72" s="206">
        <f>IF($A72="","",'2'!N72)</f>
        <v>-1607.8341390880009</v>
      </c>
      <c r="G72" s="200">
        <f>IFERROR((F72/E72*100),0)</f>
        <v>-287.16425750992795</v>
      </c>
      <c r="H72" s="200"/>
      <c r="I72" s="113"/>
      <c r="L72" s="221"/>
    </row>
    <row r="73" spans="1:12" s="117" customFormat="1" ht="7.5" customHeight="1" x14ac:dyDescent="0.2">
      <c r="A73" s="111"/>
      <c r="B73" s="114"/>
      <c r="C73" s="114" t="str">
        <f>IF($A73="","",SUM('Situfin serie mensual'!HV72:ID72))</f>
        <v/>
      </c>
      <c r="D73" s="120"/>
      <c r="E73" s="204"/>
      <c r="F73" s="204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mensual'!HV73:ID73))</f>
        <v/>
      </c>
      <c r="D74" s="120"/>
      <c r="E74" s="205"/>
      <c r="F74" s="205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11452.588297560002</v>
      </c>
      <c r="C75" s="114">
        <f>IF($A75="","",SUM('Situfin serie mensual'!HV74:ID74))</f>
        <v>5345.1568394109718</v>
      </c>
      <c r="D75" s="114">
        <f>IFERROR((C75/B75*100),0)</f>
        <v>46.672042166658244</v>
      </c>
      <c r="E75" s="204">
        <v>8817.3755359409988</v>
      </c>
      <c r="F75" s="204">
        <f>IF($A75="","",'2'!N75)</f>
        <v>4311.4333729640002</v>
      </c>
      <c r="G75" s="114">
        <f>IFERROR((F75/E75*100),0)</f>
        <v>48.897014257699759</v>
      </c>
      <c r="H75" s="114">
        <f>IF(C75&lt;&gt;0,F75/C75*100-100," ")</f>
        <v>-19.339441245673271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11391.339479594002</v>
      </c>
      <c r="C76" s="116">
        <f>IF($A76="","",SUM('Situfin serie mensual'!HV75:ID75))</f>
        <v>4678.4079218779998</v>
      </c>
      <c r="D76" s="116">
        <f>IFERROR((C76/B76*100),0)</f>
        <v>41.069866544305135</v>
      </c>
      <c r="E76" s="203">
        <v>8670.064562016998</v>
      </c>
      <c r="F76" s="203">
        <f>IF($A76="","",'2'!N76)</f>
        <v>3988.321847358</v>
      </c>
      <c r="G76" s="116">
        <f>IFERROR((F76/E76*100),0)</f>
        <v>46.001062839031029</v>
      </c>
      <c r="H76" s="116">
        <f>IF(C76&lt;&gt;0,F76/C76*100-100," ")</f>
        <v>-14.750446862337441</v>
      </c>
      <c r="I76" s="113"/>
      <c r="J76" s="127"/>
    </row>
    <row r="77" spans="1:12" s="117" customFormat="1" ht="12.75" x14ac:dyDescent="0.2">
      <c r="A77" s="13" t="s">
        <v>53</v>
      </c>
      <c r="B77" s="116">
        <v>61.248817966000004</v>
      </c>
      <c r="C77" s="116">
        <f>IF($A77="","",SUM('Situfin serie mensual'!HV76:ID76))</f>
        <v>41.652440017999993</v>
      </c>
      <c r="D77" s="116">
        <f>IFERROR((C77/B77*100),0)</f>
        <v>68.005296104035494</v>
      </c>
      <c r="E77" s="203">
        <v>147.310973924</v>
      </c>
      <c r="F77" s="203">
        <f>IF($A77="","",'2'!N77)</f>
        <v>55.567577465999996</v>
      </c>
      <c r="G77" s="116">
        <f>IFERROR((F77/E77*100),0)</f>
        <v>37.721274923257361</v>
      </c>
      <c r="H77" s="116">
        <f>IF(C77&lt;&gt;0,F77/C77*100-100," ")</f>
        <v>33.407736598352017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mensual'!HV77:ID77))</f>
        <v>625.096477514973</v>
      </c>
      <c r="D78" s="116">
        <v>0</v>
      </c>
      <c r="E78" s="203"/>
      <c r="F78" s="203">
        <f>IF($A78="","",'2'!N78)</f>
        <v>267.54394813999994</v>
      </c>
      <c r="G78" s="116">
        <v>0</v>
      </c>
      <c r="H78" s="116">
        <f>IF(C78&lt;&gt;0,F78/C78*100-100," ")</f>
        <v>-57.199575143407934</v>
      </c>
      <c r="I78" s="113"/>
      <c r="J78" s="127"/>
    </row>
    <row r="79" spans="1:12" s="117" customFormat="1" ht="13.5" x14ac:dyDescent="0.25">
      <c r="A79" s="148" t="s">
        <v>55</v>
      </c>
      <c r="B79" s="129">
        <v>-11764.527238814006</v>
      </c>
      <c r="C79" s="129">
        <f>IF($A79="","",SUM('Situfin serie mensual'!HV78:ID78))</f>
        <v>-4155.2458511979748</v>
      </c>
      <c r="D79" s="201">
        <f>IFERROR((C79/B79*100),0)</f>
        <v>35.320126060729571</v>
      </c>
      <c r="E79" s="207">
        <v>-8257.4750270719887</v>
      </c>
      <c r="F79" s="207">
        <f>IF($A79="","",'2'!N79)</f>
        <v>-5919.2675120519998</v>
      </c>
      <c r="G79" s="201">
        <f>IFERROR((F79/E79*100),0)</f>
        <v>71.683747061247942</v>
      </c>
      <c r="H79" s="129"/>
      <c r="I79" s="113"/>
      <c r="K79" s="186"/>
      <c r="L79" s="186"/>
    </row>
    <row r="80" spans="1:12" s="117" customFormat="1" ht="5.25" customHeight="1" x14ac:dyDescent="0.2">
      <c r="A80" s="13"/>
      <c r="B80" s="116"/>
      <c r="C80" s="116" t="str">
        <f>IF($A80="","",SUM('Situfin serie mensual'!HV79:ID79))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mensual'!HV81:ID81))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-1904.0813130739998</v>
      </c>
      <c r="C83" s="114">
        <f>IF($A83="","",SUM('Situfin serie mensual'!HV82:ID82))</f>
        <v>3788.2677129165877</v>
      </c>
      <c r="D83" s="114">
        <f t="shared" ref="D83:D90" si="6">IFERROR((C83/B83*100),0)</f>
        <v>-198.95514371708774</v>
      </c>
      <c r="E83" s="114">
        <v>-368.44471201300013</v>
      </c>
      <c r="F83" s="114">
        <f>IF($A83="","",'2'!N83)</f>
        <v>2057.1942460155688</v>
      </c>
      <c r="G83" s="114">
        <f t="shared" ref="G83:G95" si="7">IFERROR((F83/E83*100),0)</f>
        <v>-558.34543934043029</v>
      </c>
      <c r="H83" s="114">
        <f t="shared" ref="H83:H88" si="8">IF(C83&lt;&gt;0,F83/C83*100-100," ")</f>
        <v>-45.695647670271576</v>
      </c>
      <c r="I83" s="113"/>
    </row>
    <row r="84" spans="1:9" s="117" customFormat="1" ht="12.75" customHeight="1" x14ac:dyDescent="0.2">
      <c r="A84" s="13" t="s">
        <v>57</v>
      </c>
      <c r="B84" s="116">
        <v>-1904.0813130739998</v>
      </c>
      <c r="C84" s="116">
        <f>IF($A84="","",SUM('Situfin serie mensual'!HV83:ID83))</f>
        <v>3788.2677129165877</v>
      </c>
      <c r="D84" s="116">
        <f t="shared" si="6"/>
        <v>-198.95514371708774</v>
      </c>
      <c r="E84" s="116">
        <v>-368.44471201300013</v>
      </c>
      <c r="F84" s="116">
        <f>IF($A84="","",'2'!N84)</f>
        <v>2057.1942460155688</v>
      </c>
      <c r="G84" s="116">
        <f t="shared" si="7"/>
        <v>-558.34543934043029</v>
      </c>
      <c r="H84" s="116">
        <f t="shared" si="8"/>
        <v>-45.695647670271576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mensual'!HV84:ID84))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9860.4459257399994</v>
      </c>
      <c r="C86" s="114">
        <f>IF($A86="","",SUM('Situfin serie mensual'!HV85:ID85))</f>
        <v>6332.4263266359731</v>
      </c>
      <c r="D86" s="114">
        <f t="shared" si="6"/>
        <v>64.220486318023617</v>
      </c>
      <c r="E86" s="114">
        <v>7889.0303150590007</v>
      </c>
      <c r="F86" s="114">
        <f>IF($A86="","",'2'!N86)</f>
        <v>7236.9467387079994</v>
      </c>
      <c r="G86" s="114">
        <f t="shared" si="7"/>
        <v>91.734300030432507</v>
      </c>
      <c r="H86" s="114">
        <f t="shared" si="8"/>
        <v>14.283946869896582</v>
      </c>
      <c r="I86" s="113"/>
    </row>
    <row r="87" spans="1:9" s="117" customFormat="1" ht="15" customHeight="1" x14ac:dyDescent="0.2">
      <c r="A87" s="13" t="s">
        <v>57</v>
      </c>
      <c r="B87" s="116">
        <v>-703.21990254599996</v>
      </c>
      <c r="C87" s="116">
        <f>IF($A87="","",SUM('Situfin serie mensual'!HV86:ID86))</f>
        <v>-741.83680876800054</v>
      </c>
      <c r="D87" s="116">
        <f t="shared" si="6"/>
        <v>105.49144102466219</v>
      </c>
      <c r="E87" s="116">
        <v>-125.5871385640001</v>
      </c>
      <c r="F87" s="116">
        <f>IF($A87="","",'2'!N87)</f>
        <v>-978.98885388600036</v>
      </c>
      <c r="G87" s="116">
        <f t="shared" si="7"/>
        <v>779.52954823244158</v>
      </c>
      <c r="H87" s="116">
        <f t="shared" si="8"/>
        <v>31.968222972360763</v>
      </c>
      <c r="I87" s="113"/>
    </row>
    <row r="88" spans="1:9" s="117" customFormat="1" ht="12.75" customHeight="1" x14ac:dyDescent="0.2">
      <c r="A88" s="13" t="s">
        <v>58</v>
      </c>
      <c r="B88" s="116">
        <v>10563.665828285999</v>
      </c>
      <c r="C88" s="116">
        <f>IF($A88="","",SUM('Situfin serie mensual'!HV87:ID87))</f>
        <v>7074.2631354039731</v>
      </c>
      <c r="D88" s="116">
        <f t="shared" si="6"/>
        <v>66.967880756521453</v>
      </c>
      <c r="E88" s="116">
        <v>8014.617453623001</v>
      </c>
      <c r="F88" s="116">
        <f>IF($A88="","",'2'!N88)</f>
        <v>8215.9355925939999</v>
      </c>
      <c r="G88" s="116">
        <f t="shared" si="7"/>
        <v>102.51188706305618</v>
      </c>
      <c r="H88" s="116">
        <f t="shared" si="8"/>
        <v>16.138393997198008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mensual'!HV88:ID88))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-426.69120318299997</v>
      </c>
      <c r="C90" s="114">
        <f>IF($A90="","",SUM('Situfin serie mensual'!HV89:ID89))</f>
        <v>-279.06777506000014</v>
      </c>
      <c r="D90" s="114">
        <f t="shared" si="6"/>
        <v>65.402748633726375</v>
      </c>
      <c r="E90" s="114">
        <v>-367.55390887000004</v>
      </c>
      <c r="F90" s="114">
        <f>IF($A90="","",'2'!N90)</f>
        <v>-1613.7246139159997</v>
      </c>
      <c r="G90" s="114">
        <f t="shared" si="7"/>
        <v>439.04433471465467</v>
      </c>
      <c r="H90" s="114">
        <f t="shared" ref="H90:H95" si="9">IF(C90&lt;&gt;0,F90/C90*100-100," ")</f>
        <v>478.25544836520294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mensual'!HV90:ID90))</f>
        <v>2281.4525488239997</v>
      </c>
      <c r="D91" s="131">
        <f>IFERROR((C91/B91*100),0)</f>
        <v>0</v>
      </c>
      <c r="E91" s="131">
        <v>0</v>
      </c>
      <c r="F91" s="131">
        <f>IF($A91="","",'2'!N91)</f>
        <v>1663.2892525690004</v>
      </c>
      <c r="G91" s="131">
        <f t="shared" si="7"/>
        <v>0</v>
      </c>
      <c r="H91" s="131">
        <f t="shared" si="9"/>
        <v>-27.095163411294195</v>
      </c>
      <c r="I91" s="113"/>
    </row>
    <row r="92" spans="1:9" s="132" customFormat="1" ht="12.75" customHeight="1" x14ac:dyDescent="0.2">
      <c r="A92" s="13" t="s">
        <v>62</v>
      </c>
      <c r="B92" s="131">
        <v>426.69120318299997</v>
      </c>
      <c r="C92" s="131">
        <f>IF($A92="","",SUM('Situfin serie mensual'!HV91:ID91))</f>
        <v>2560.5203238839999</v>
      </c>
      <c r="D92" s="131">
        <f>IFERROR((C92/B92*100),0)</f>
        <v>600.08744140568558</v>
      </c>
      <c r="E92" s="131">
        <v>367.55390887000004</v>
      </c>
      <c r="F92" s="131">
        <f>IF($A92="","",'2'!N92)</f>
        <v>3277.0138664850001</v>
      </c>
      <c r="G92" s="131">
        <f t="shared" si="7"/>
        <v>891.57366780829022</v>
      </c>
      <c r="H92" s="131">
        <f t="shared" si="9"/>
        <v>27.982341554476164</v>
      </c>
      <c r="I92" s="113"/>
    </row>
    <row r="93" spans="1:9" s="132" customFormat="1" ht="6.75" customHeight="1" x14ac:dyDescent="0.2">
      <c r="B93" s="131"/>
      <c r="C93" s="131" t="str">
        <f>IF($A93="","",SUM('Situfin serie mensual'!HV92:ID92))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-3638.3614443040001</v>
      </c>
      <c r="C94" s="133">
        <f>IF($A94="","",SUM('Situfin serie mensual'!HV93:ID93))</f>
        <v>3005.1343276355874</v>
      </c>
      <c r="D94" s="133">
        <f>IFERROR((C94/B94*100),0)</f>
        <v>-82.595816101235485</v>
      </c>
      <c r="E94" s="133">
        <v>-1649.6153107970001</v>
      </c>
      <c r="F94" s="133">
        <f>IF($A94="","",'2'!N94)</f>
        <v>1396.4427725685682</v>
      </c>
      <c r="G94" s="133">
        <f t="shared" si="7"/>
        <v>-84.652631642578939</v>
      </c>
      <c r="H94" s="133">
        <f t="shared" si="9"/>
        <v>-53.531435858733253</v>
      </c>
      <c r="I94" s="113"/>
    </row>
    <row r="95" spans="1:9" s="132" customFormat="1" ht="12.75" x14ac:dyDescent="0.2">
      <c r="A95" s="13" t="s">
        <v>64</v>
      </c>
      <c r="B95" s="131">
        <v>-3638.3614443040001</v>
      </c>
      <c r="C95" s="131">
        <f>IF($A95="","",SUM('Situfin serie mensual'!HV94:ID94))</f>
        <v>3005.1343276355874</v>
      </c>
      <c r="D95" s="131">
        <f>IFERROR((C95/B95*100),0)</f>
        <v>-82.595816101235485</v>
      </c>
      <c r="E95" s="131">
        <v>-1649.6153107970001</v>
      </c>
      <c r="F95" s="131">
        <f>IF($A95="","",'2'!N95)</f>
        <v>1396.4427725685682</v>
      </c>
      <c r="G95" s="131">
        <f t="shared" si="7"/>
        <v>-84.652631642578939</v>
      </c>
      <c r="H95" s="131">
        <f t="shared" si="9"/>
        <v>-53.531435858733253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mensual'!HI95:ID95))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1.1823431123048067E-11</v>
      </c>
      <c r="F97" s="133">
        <f>IF($A97="","",'2'!N97)</f>
        <v>-739.51501935956878</v>
      </c>
      <c r="G97" s="131"/>
      <c r="H97" s="133"/>
      <c r="I97" s="113"/>
    </row>
    <row r="98" spans="1:12" x14ac:dyDescent="0.2">
      <c r="B98" s="202"/>
      <c r="C98" s="202" t="str">
        <f>IF($A98="","",SUM('Situfin serie mensual'!GX97:HI97))</f>
        <v/>
      </c>
      <c r="D98" s="202"/>
      <c r="E98" s="202"/>
      <c r="F98" s="202" t="str">
        <f>IF($A98="","",'2'!N98)</f>
        <v/>
      </c>
      <c r="G98" s="202"/>
      <c r="H98" s="202"/>
      <c r="I98" s="113"/>
    </row>
    <row r="99" spans="1:12" x14ac:dyDescent="0.2">
      <c r="A99" s="213" t="s">
        <v>199</v>
      </c>
      <c r="B99" s="214"/>
      <c r="C99" s="214"/>
      <c r="D99" s="214"/>
      <c r="E99" s="214"/>
      <c r="F99" s="214"/>
      <c r="G99" s="214"/>
      <c r="H99" s="214"/>
      <c r="I99" s="113"/>
    </row>
    <row r="100" spans="1:12" x14ac:dyDescent="0.2">
      <c r="A100" s="208" t="s">
        <v>200</v>
      </c>
      <c r="B100" s="209">
        <f>B35-B49-B52-B55-B67-B42</f>
        <v>37480.288326911999</v>
      </c>
      <c r="C100" s="209">
        <f>C35-C49-C52-C55-C67-C42</f>
        <v>24146.985334438003</v>
      </c>
      <c r="D100" s="131">
        <f>IFERROR((C100/B100*100),0)</f>
        <v>64.425825980371997</v>
      </c>
      <c r="E100" s="209">
        <f>E35-E49-E52-E55-E67-E42</f>
        <v>40357.596093600012</v>
      </c>
      <c r="F100" s="209">
        <f>F35-F49-F52-F55-F67-F42</f>
        <v>27225.120848944003</v>
      </c>
      <c r="G100" s="131">
        <f t="shared" ref="G100:G101" si="10">IFERROR((F100/E100*100),0)</f>
        <v>67.459718824187888</v>
      </c>
      <c r="H100" s="131">
        <f t="shared" ref="H100" si="11">IF(C100&lt;&gt;0,F100/C100*100-100," ")</f>
        <v>12.747494032375201</v>
      </c>
      <c r="I100" s="113"/>
      <c r="J100" s="212"/>
    </row>
    <row r="101" spans="1:12" x14ac:dyDescent="0.2">
      <c r="A101" s="208" t="s">
        <v>92</v>
      </c>
      <c r="B101" s="209">
        <f>B79+B42</f>
        <v>-7650.4668691520055</v>
      </c>
      <c r="C101" s="209">
        <f>C79+C42</f>
        <v>-1518.379551514975</v>
      </c>
      <c r="D101" s="131">
        <f>IFERROR((C101/B101*100),0)</f>
        <v>19.846887483917378</v>
      </c>
      <c r="E101" s="209">
        <f>E79+E42</f>
        <v>-3564.4498093049888</v>
      </c>
      <c r="F101" s="209">
        <f>F79+F42</f>
        <v>-2202.6803195140001</v>
      </c>
      <c r="G101" s="131">
        <f t="shared" si="10"/>
        <v>61.795801241580328</v>
      </c>
      <c r="H101" s="131"/>
      <c r="I101" s="113"/>
      <c r="J101" s="212"/>
    </row>
    <row r="102" spans="1:12" ht="9" customHeight="1" x14ac:dyDescent="0.2">
      <c r="A102" s="215"/>
      <c r="B102" s="216"/>
      <c r="C102" s="216"/>
      <c r="D102" s="217"/>
      <c r="E102" s="216"/>
      <c r="F102" s="216"/>
      <c r="G102" s="217"/>
      <c r="H102" s="217"/>
      <c r="I102" s="113"/>
      <c r="J102" s="212"/>
    </row>
    <row r="103" spans="1:12" ht="16.5" x14ac:dyDescent="0.3">
      <c r="A103" s="173" t="s">
        <v>185</v>
      </c>
      <c r="B103" s="135"/>
      <c r="D103" s="135"/>
      <c r="E103" s="135"/>
      <c r="F103" s="136"/>
      <c r="I103" s="113"/>
    </row>
    <row r="104" spans="1:12" x14ac:dyDescent="0.2">
      <c r="A104" s="137" t="s">
        <v>152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61.42578125" style="102" customWidth="1"/>
    <col min="2" max="2" width="8.5703125" style="102" bestFit="1" customWidth="1"/>
    <col min="3" max="3" width="8.85546875" style="102" customWidth="1"/>
    <col min="4" max="4" width="8.5703125" style="102" customWidth="1"/>
    <col min="5" max="5" width="9.28515625" style="102" customWidth="1"/>
    <col min="6" max="6" width="8.5703125" style="143" customWidth="1"/>
    <col min="7" max="7" width="7.7109375" style="102" customWidth="1"/>
    <col min="8" max="10" width="8.5703125" style="102" customWidth="1"/>
    <col min="11" max="11" width="10.28515625" style="102" hidden="1" customWidth="1"/>
    <col min="12" max="12" width="10.140625" style="102" hidden="1" customWidth="1"/>
    <col min="13" max="13" width="10.28515625" style="102" hidden="1" customWidth="1"/>
    <col min="14" max="14" width="10.28515625" style="102" customWidth="1"/>
    <col min="15" max="15" width="2.28515625" style="102" customWidth="1"/>
    <col min="16" max="16" width="14.425781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2" t="s">
        <v>186</v>
      </c>
    </row>
    <row r="2" spans="1:246" ht="15.7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spans="1:246" ht="18.75" customHeight="1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</row>
    <row r="6" spans="1:246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1" t="s">
        <v>140</v>
      </c>
      <c r="B8" s="227" t="s">
        <v>153</v>
      </c>
      <c r="C8" s="227" t="s">
        <v>154</v>
      </c>
      <c r="D8" s="227" t="s">
        <v>155</v>
      </c>
      <c r="E8" s="227" t="s">
        <v>156</v>
      </c>
      <c r="F8" s="227" t="s">
        <v>157</v>
      </c>
      <c r="G8" s="227" t="s">
        <v>158</v>
      </c>
      <c r="H8" s="227" t="s">
        <v>159</v>
      </c>
      <c r="I8" s="227" t="s">
        <v>160</v>
      </c>
      <c r="J8" s="227" t="s">
        <v>161</v>
      </c>
      <c r="K8" s="227" t="s">
        <v>162</v>
      </c>
      <c r="L8" s="227" t="s">
        <v>163</v>
      </c>
      <c r="M8" s="227" t="s">
        <v>164</v>
      </c>
      <c r="N8" s="227" t="s">
        <v>165</v>
      </c>
    </row>
    <row r="9" spans="1:246" s="3" customFormat="1" ht="23.25" customHeight="1" thickBot="1" x14ac:dyDescent="0.25">
      <c r="A9" s="232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</row>
    <row r="10" spans="1:246" s="10" customFormat="1" ht="12.75" x14ac:dyDescent="0.2">
      <c r="A10" s="8" t="s">
        <v>1</v>
      </c>
      <c r="B10" s="114">
        <f>IF($A10="","",'Situfin serie mensual'!IH2)</f>
        <v>2931.134944761</v>
      </c>
      <c r="C10" s="114">
        <f>IF($A10="","",'Situfin serie mensual'!II2)</f>
        <v>2564.9844931089997</v>
      </c>
      <c r="D10" s="114">
        <f>IF($A10="","",'Situfin serie mensual'!IJ2)</f>
        <v>3382.5201005900003</v>
      </c>
      <c r="E10" s="114">
        <f>IF($A10="","",'Situfin serie mensual'!IK2)</f>
        <v>3638.4688662469994</v>
      </c>
      <c r="F10" s="114">
        <f>IF($A10="","",'Situfin serie mensual'!IL2)</f>
        <v>4294.8048217019996</v>
      </c>
      <c r="G10" s="114">
        <f>IF($A10="","",'Situfin serie mensual'!IM2)</f>
        <v>3539.282037428</v>
      </c>
      <c r="H10" s="114">
        <f>IF($A10="","",'Situfin serie mensual'!IN2)</f>
        <v>3873.9773029909998</v>
      </c>
      <c r="I10" s="114">
        <f>IF($A10="","",'Situfin serie mensual'!IO2)</f>
        <v>3237.2237374360002</v>
      </c>
      <c r="J10" s="114">
        <f>IF($A10="","",'Situfin serie mensual'!IP2)</f>
        <v>3843.8187541840002</v>
      </c>
      <c r="K10" s="114">
        <f>IF($A10="","",'Situfin serie mensual'!IQ2)</f>
        <v>0</v>
      </c>
      <c r="L10" s="114">
        <f>IF($A10="","",'Situfin serie mensual'!IR2)</f>
        <v>0</v>
      </c>
      <c r="M10" s="114">
        <f>IF($A10="","",'Situfin serie mensual'!IS2)</f>
        <v>0</v>
      </c>
      <c r="N10" s="114">
        <f>+SUM(B10:M10)</f>
        <v>31306.215058448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mensual'!IH4)</f>
        <v>2313.7939413660006</v>
      </c>
      <c r="C12" s="114">
        <f>IF($A12="","",'Situfin serie mensual'!II4)</f>
        <v>1882.3280705669999</v>
      </c>
      <c r="D12" s="114">
        <f>IF($A12="","",'Situfin serie mensual'!IJ4)</f>
        <v>2541.6816199550003</v>
      </c>
      <c r="E12" s="114">
        <f>IF($A12="","",'Situfin serie mensual'!IK4)</f>
        <v>2929.0321687449996</v>
      </c>
      <c r="F12" s="114">
        <f>IF($A12="","",'Situfin serie mensual'!IL4)</f>
        <v>3323.9881686999997</v>
      </c>
      <c r="G12" s="114">
        <f>IF($A12="","",'Situfin serie mensual'!IM4)</f>
        <v>2437.9879743860001</v>
      </c>
      <c r="H12" s="114">
        <f>IF($A12="","",'Situfin serie mensual'!IN4)</f>
        <v>2962.2021577759997</v>
      </c>
      <c r="I12" s="114">
        <f>IF($A12="","",'Situfin serie mensual'!IO4)</f>
        <v>2441.3896434349999</v>
      </c>
      <c r="J12" s="114">
        <f>IF($A12="","",'Situfin serie mensual'!IP4)</f>
        <v>2996.8073402190003</v>
      </c>
      <c r="K12" s="114">
        <f>IF($A12="","",'Situfin serie mensual'!IQ4)</f>
        <v>0</v>
      </c>
      <c r="L12" s="114">
        <f>IF($A12="","",'Situfin serie mensual'!IR4)</f>
        <v>0</v>
      </c>
      <c r="M12" s="114">
        <f>IF($A12="","",'Situfin serie mensual'!IS4)</f>
        <v>0</v>
      </c>
      <c r="N12" s="114">
        <f>+SUM(B12:M12)</f>
        <v>23829.211085149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mensual'!IH13)</f>
        <v>34.154779271999999</v>
      </c>
      <c r="C14" s="114">
        <f>IF($A14="","",'Situfin serie mensual'!II13)</f>
        <v>112.05065125900001</v>
      </c>
      <c r="D14" s="114">
        <f>IF($A14="","",'Situfin serie mensual'!IJ13)</f>
        <v>130.99368207999999</v>
      </c>
      <c r="E14" s="114">
        <f>IF($A14="","",'Situfin serie mensual'!IK13)</f>
        <v>152.68394504299999</v>
      </c>
      <c r="F14" s="114">
        <f>IF($A14="","",'Situfin serie mensual'!IL13)</f>
        <v>351.73746839600005</v>
      </c>
      <c r="G14" s="114">
        <f>IF($A14="","",'Situfin serie mensual'!IM13)</f>
        <v>297.00918206300003</v>
      </c>
      <c r="H14" s="114">
        <f>IF($A14="","",'Situfin serie mensual'!IN13)</f>
        <v>147.02863566100001</v>
      </c>
      <c r="I14" s="114">
        <f>IF($A14="","",'Situfin serie mensual'!IO13)</f>
        <v>173.21622263500001</v>
      </c>
      <c r="J14" s="114">
        <f>IF($A14="","",'Situfin serie mensual'!IP13)</f>
        <v>212.35955220100001</v>
      </c>
      <c r="K14" s="114">
        <f>IF($A14="","",'Situfin serie mensual'!IQ13)</f>
        <v>0</v>
      </c>
      <c r="L14" s="114">
        <f>IF($A14="","",'Situfin serie mensual'!IR13)</f>
        <v>0</v>
      </c>
      <c r="M14" s="114">
        <f>IF($A14="","",'Situfin serie mensual'!IS13)</f>
        <v>0</v>
      </c>
      <c r="N14" s="114">
        <f>+SUM(B14:M14)</f>
        <v>1611.2341186100002</v>
      </c>
      <c r="P14" s="10"/>
    </row>
    <row r="15" spans="1:246" s="117" customFormat="1" ht="12.75" x14ac:dyDescent="0.2">
      <c r="A15" s="13"/>
      <c r="B15" s="116" t="str">
        <f>IF($A15="","",'Situfin serie mensual'!IH14)</f>
        <v/>
      </c>
      <c r="C15" s="116" t="str">
        <f>IF($A15="","",'Situfin serie mensual'!II14)</f>
        <v/>
      </c>
      <c r="D15" s="116" t="str">
        <f>IF($A15="","",'Situfin serie mensual'!IJ14)</f>
        <v/>
      </c>
      <c r="E15" s="116" t="str">
        <f>IF($A15="","",'Situfin serie mensual'!IK14)</f>
        <v/>
      </c>
      <c r="F15" s="116" t="str">
        <f>IF($A15="","",'Situfin serie mensual'!IL14)</f>
        <v/>
      </c>
      <c r="G15" s="116" t="str">
        <f>IF($A15="","",'Situfin serie mensual'!IM14)</f>
        <v/>
      </c>
      <c r="H15" s="116" t="str">
        <f>IF($A15="","",'Situfin serie mensual'!IN14)</f>
        <v/>
      </c>
      <c r="I15" s="116" t="str">
        <f>IF($A15="","",'Situfin serie mensual'!IO14)</f>
        <v/>
      </c>
      <c r="J15" s="116" t="str">
        <f>IF($A15="","",'Situfin serie mensual'!IP14)</f>
        <v/>
      </c>
      <c r="K15" s="116" t="str">
        <f>IF($A15="","",'Situfin serie mensual'!IQ14)</f>
        <v/>
      </c>
      <c r="L15" s="116" t="str">
        <f>IF($A15="","",'Situfin serie mensual'!IR14)</f>
        <v/>
      </c>
      <c r="M15" s="116" t="str">
        <f>IF($A15="","",'Situfin serie mensual'!IS14)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mensual'!IH15)</f>
        <v>91.270490181999989</v>
      </c>
      <c r="C16" s="114">
        <f>IF($A16="","",'Situfin serie mensual'!II15)</f>
        <v>165.24954907400002</v>
      </c>
      <c r="D16" s="114">
        <f>IF($A16="","",'Situfin serie mensual'!IJ15)</f>
        <v>179.154591735</v>
      </c>
      <c r="E16" s="114">
        <f>IF($A16="","",'Situfin serie mensual'!IK15)</f>
        <v>109.46923441599999</v>
      </c>
      <c r="F16" s="114">
        <f>IF($A16="","",'Situfin serie mensual'!IL15)</f>
        <v>153.70041273300001</v>
      </c>
      <c r="G16" s="114">
        <f>IF($A16="","",'Situfin serie mensual'!IM15)</f>
        <v>142.31884875599999</v>
      </c>
      <c r="H16" s="114">
        <f>IF($A16="","",'Situfin serie mensual'!IN15)</f>
        <v>102.59623418500001</v>
      </c>
      <c r="I16" s="114">
        <f>IF($A16="","",'Situfin serie mensual'!IO15)</f>
        <v>48.431582518999996</v>
      </c>
      <c r="J16" s="114">
        <f>IF($A16="","",'Situfin serie mensual'!IP15)</f>
        <v>175.78829026</v>
      </c>
      <c r="K16" s="114">
        <f>IF($A16="","",'Situfin serie mensual'!IQ15)</f>
        <v>0</v>
      </c>
      <c r="L16" s="114">
        <f>IF($A16="","",'Situfin serie mensual'!IR15)</f>
        <v>0</v>
      </c>
      <c r="M16" s="114">
        <f>IF($A16="","",'Situfin serie mensual'!IS15)</f>
        <v>0</v>
      </c>
      <c r="N16" s="114">
        <f t="shared" ref="N16:N33" si="0">+SUM(B16:M16)</f>
        <v>1167.97923386</v>
      </c>
      <c r="P16" s="10"/>
    </row>
    <row r="17" spans="1:16" s="117" customFormat="1" ht="12.75" x14ac:dyDescent="0.2">
      <c r="A17" s="13" t="s">
        <v>144</v>
      </c>
      <c r="B17" s="116">
        <f>IF($A17="","",'Situfin serie mensual'!IH16)</f>
        <v>19.186305332</v>
      </c>
      <c r="C17" s="116">
        <f>IF($A17="","",'Situfin serie mensual'!II16)</f>
        <v>2.515557013</v>
      </c>
      <c r="D17" s="116">
        <f>IF($A17="","",'Situfin serie mensual'!IJ16)</f>
        <v>0</v>
      </c>
      <c r="E17" s="116">
        <f>IF($A17="","",'Situfin serie mensual'!IK16)</f>
        <v>1.508005584</v>
      </c>
      <c r="F17" s="116">
        <f>IF($A17="","",'Situfin serie mensual'!IL16)</f>
        <v>43.200825156999997</v>
      </c>
      <c r="G17" s="116">
        <f>IF($A17="","",'Situfin serie mensual'!IM16)</f>
        <v>0</v>
      </c>
      <c r="H17" s="116">
        <f>IF($A17="","",'Situfin serie mensual'!IN16)</f>
        <v>0</v>
      </c>
      <c r="I17" s="116">
        <f>IF($A17="","",'Situfin serie mensual'!IO16)</f>
        <v>0</v>
      </c>
      <c r="J17" s="116">
        <f>IF($A17="","",'Situfin serie mensual'!IP16)</f>
        <v>16.362306452000002</v>
      </c>
      <c r="K17" s="116">
        <f>IF($A17="","",'Situfin serie mensual'!IQ16)</f>
        <v>0</v>
      </c>
      <c r="L17" s="116">
        <f>IF($A17="","",'Situfin serie mensual'!IR16)</f>
        <v>0</v>
      </c>
      <c r="M17" s="116">
        <f>IF($A17="","",'Situfin serie mensual'!IS16)</f>
        <v>0</v>
      </c>
      <c r="N17" s="116">
        <f t="shared" si="0"/>
        <v>82.772999537999993</v>
      </c>
      <c r="P17" s="10"/>
    </row>
    <row r="18" spans="1:16" s="117" customFormat="1" ht="12.75" x14ac:dyDescent="0.2">
      <c r="A18" s="169" t="s">
        <v>180</v>
      </c>
      <c r="B18" s="116">
        <f>IF($A18="","",'Situfin serie mensual'!IH17)</f>
        <v>0</v>
      </c>
      <c r="C18" s="116">
        <f>IF($A18="","",'Situfin serie mensual'!II17)</f>
        <v>0</v>
      </c>
      <c r="D18" s="116">
        <f>IF($A18="","",'Situfin serie mensual'!IJ17)</f>
        <v>0</v>
      </c>
      <c r="E18" s="116">
        <f>IF($A18="","",'Situfin serie mensual'!IK17)</f>
        <v>0</v>
      </c>
      <c r="F18" s="116">
        <f>IF($A18="","",'Situfin serie mensual'!IL17)</f>
        <v>0</v>
      </c>
      <c r="G18" s="116">
        <f>IF($A18="","",'Situfin serie mensual'!IM17)</f>
        <v>0</v>
      </c>
      <c r="H18" s="116">
        <f>IF($A18="","",'Situfin serie mensual'!IN17)</f>
        <v>0</v>
      </c>
      <c r="I18" s="116">
        <f>IF($A18="","",'Situfin serie mensual'!IO17)</f>
        <v>0</v>
      </c>
      <c r="J18" s="116">
        <f>IF($A18="","",'Situfin serie mensual'!IP17)</f>
        <v>0</v>
      </c>
      <c r="K18" s="116">
        <f>IF($A18="","",'Situfin serie mensual'!IQ17)</f>
        <v>0</v>
      </c>
      <c r="L18" s="116">
        <f>IF($A18="","",'Situfin serie mensual'!IR17)</f>
        <v>0</v>
      </c>
      <c r="M18" s="116">
        <f>IF($A18="","",'Situfin serie mensual'!IS17)</f>
        <v>0</v>
      </c>
      <c r="N18" s="116">
        <f t="shared" si="0"/>
        <v>0</v>
      </c>
      <c r="P18" s="10"/>
    </row>
    <row r="19" spans="1:16" s="117" customFormat="1" ht="12.75" x14ac:dyDescent="0.2">
      <c r="A19" s="169" t="s">
        <v>181</v>
      </c>
      <c r="B19" s="116">
        <f>IF($A19="","",'Situfin serie mensual'!IH18)</f>
        <v>19.186305332</v>
      </c>
      <c r="C19" s="116">
        <f>IF($A19="","",'Situfin serie mensual'!II18)</f>
        <v>2.515557013</v>
      </c>
      <c r="D19" s="116">
        <f>IF($A19="","",'Situfin serie mensual'!IJ18)</f>
        <v>0</v>
      </c>
      <c r="E19" s="116">
        <f>IF($A19="","",'Situfin serie mensual'!IK18)</f>
        <v>1.508005584</v>
      </c>
      <c r="F19" s="116">
        <f>IF($A19="","",'Situfin serie mensual'!IL18)</f>
        <v>43.200825156999997</v>
      </c>
      <c r="G19" s="116">
        <f>IF($A19="","",'Situfin serie mensual'!IM18)</f>
        <v>0</v>
      </c>
      <c r="H19" s="116">
        <f>IF($A19="","",'Situfin serie mensual'!IN18)</f>
        <v>0</v>
      </c>
      <c r="I19" s="116">
        <f>IF($A19="","",'Situfin serie mensual'!IO18)</f>
        <v>0</v>
      </c>
      <c r="J19" s="116">
        <f>IF($A19="","",'Situfin serie mensual'!IP18)</f>
        <v>16.362306452000002</v>
      </c>
      <c r="K19" s="116">
        <f>IF($A19="","",'Situfin serie mensual'!IQ18)</f>
        <v>0</v>
      </c>
      <c r="L19" s="116">
        <f>IF($A19="","",'Situfin serie mensual'!IR18)</f>
        <v>0</v>
      </c>
      <c r="M19" s="116">
        <f>IF($A19="","",'Situfin serie mensual'!IS18)</f>
        <v>0</v>
      </c>
      <c r="N19" s="116">
        <f t="shared" si="0"/>
        <v>82.772999537999993</v>
      </c>
      <c r="P19" s="10"/>
    </row>
    <row r="20" spans="1:16" s="117" customFormat="1" ht="12.75" x14ac:dyDescent="0.2">
      <c r="A20" s="13" t="s">
        <v>145</v>
      </c>
      <c r="B20" s="116">
        <f>IF($A20="","",'Situfin serie mensual'!IH19)</f>
        <v>0</v>
      </c>
      <c r="C20" s="116">
        <f>IF($A20="","",'Situfin serie mensual'!II19)</f>
        <v>0</v>
      </c>
      <c r="D20" s="116">
        <f>IF($A20="","",'Situfin serie mensual'!IJ19)</f>
        <v>66.590111535999995</v>
      </c>
      <c r="E20" s="116">
        <f>IF($A20="","",'Situfin serie mensual'!IK19)</f>
        <v>0</v>
      </c>
      <c r="F20" s="116">
        <f>IF($A20="","",'Situfin serie mensual'!IL19)</f>
        <v>0</v>
      </c>
      <c r="G20" s="116">
        <f>IF($A20="","",'Situfin serie mensual'!IM19)</f>
        <v>0</v>
      </c>
      <c r="H20" s="116">
        <f>IF($A20="","",'Situfin serie mensual'!IN19)</f>
        <v>0</v>
      </c>
      <c r="I20" s="116">
        <f>IF($A20="","",'Situfin serie mensual'!IO19)</f>
        <v>0</v>
      </c>
      <c r="J20" s="116">
        <f>IF($A20="","",'Situfin serie mensual'!IP19)</f>
        <v>0</v>
      </c>
      <c r="K20" s="116">
        <f>IF($A20="","",'Situfin serie mensual'!IQ19)</f>
        <v>0</v>
      </c>
      <c r="L20" s="116">
        <f>IF($A20="","",'Situfin serie mensual'!IR19)</f>
        <v>0</v>
      </c>
      <c r="M20" s="116">
        <f>IF($A20="","",'Situfin serie mensual'!IS19)</f>
        <v>0</v>
      </c>
      <c r="N20" s="116">
        <f t="shared" si="0"/>
        <v>66.590111535999995</v>
      </c>
      <c r="P20" s="10"/>
    </row>
    <row r="21" spans="1:16" s="117" customFormat="1" ht="12.75" x14ac:dyDescent="0.2">
      <c r="A21" s="169" t="s">
        <v>180</v>
      </c>
      <c r="B21" s="116">
        <f>IF($A21="","",'Situfin serie mensual'!IH20)</f>
        <v>0</v>
      </c>
      <c r="C21" s="116">
        <f>IF($A21="","",'Situfin serie mensual'!II20)</f>
        <v>0</v>
      </c>
      <c r="D21" s="116">
        <f>IF($A21="","",'Situfin serie mensual'!IJ20)</f>
        <v>0</v>
      </c>
      <c r="E21" s="116">
        <f>IF($A21="","",'Situfin serie mensual'!IK20)</f>
        <v>0</v>
      </c>
      <c r="F21" s="116">
        <f>IF($A21="","",'Situfin serie mensual'!IL20)</f>
        <v>0</v>
      </c>
      <c r="G21" s="116">
        <f>IF($A21="","",'Situfin serie mensual'!IM20)</f>
        <v>0</v>
      </c>
      <c r="H21" s="116">
        <f>IF($A21="","",'Situfin serie mensual'!IN20)</f>
        <v>0</v>
      </c>
      <c r="I21" s="116">
        <f>IF($A21="","",'Situfin serie mensual'!IO20)</f>
        <v>0</v>
      </c>
      <c r="J21" s="116">
        <f>IF($A21="","",'Situfin serie mensual'!IP20)</f>
        <v>0</v>
      </c>
      <c r="K21" s="116">
        <f>IF($A21="","",'Situfin serie mensual'!IQ20)</f>
        <v>0</v>
      </c>
      <c r="L21" s="116">
        <f>IF($A21="","",'Situfin serie mensual'!IR20)</f>
        <v>0</v>
      </c>
      <c r="M21" s="116">
        <f>IF($A21="","",'Situfin serie mensual'!IS20)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mensual'!IH21)</f>
        <v>0</v>
      </c>
      <c r="C22" s="116">
        <f>IF($A22="","",'Situfin serie mensual'!II21)</f>
        <v>0</v>
      </c>
      <c r="D22" s="116">
        <f>IF($A22="","",'Situfin serie mensual'!IJ21)</f>
        <v>66.590111535999995</v>
      </c>
      <c r="E22" s="116">
        <f>IF($A22="","",'Situfin serie mensual'!IK21)</f>
        <v>0</v>
      </c>
      <c r="F22" s="116">
        <f>IF($A22="","",'Situfin serie mensual'!IL21)</f>
        <v>0</v>
      </c>
      <c r="G22" s="116">
        <f>IF($A22="","",'Situfin serie mensual'!IM21)</f>
        <v>0</v>
      </c>
      <c r="H22" s="116">
        <f>IF($A22="","",'Situfin serie mensual'!IN21)</f>
        <v>0</v>
      </c>
      <c r="I22" s="116">
        <f>IF($A22="","",'Situfin serie mensual'!IO21)</f>
        <v>0</v>
      </c>
      <c r="J22" s="116">
        <f>IF($A22="","",'Situfin serie mensual'!IP21)</f>
        <v>0</v>
      </c>
      <c r="K22" s="116">
        <f>IF($A22="","",'Situfin serie mensual'!IQ21)</f>
        <v>0</v>
      </c>
      <c r="L22" s="116">
        <f>IF($A22="","",'Situfin serie mensual'!IR21)</f>
        <v>0</v>
      </c>
      <c r="M22" s="116">
        <f>IF($A22="","",'Situfin serie mensual'!IS21)</f>
        <v>0</v>
      </c>
      <c r="N22" s="116">
        <f t="shared" si="0"/>
        <v>66.590111535999995</v>
      </c>
      <c r="P22" s="10"/>
    </row>
    <row r="23" spans="1:16" s="117" customFormat="1" ht="12.75" x14ac:dyDescent="0.2">
      <c r="A23" s="13" t="s">
        <v>146</v>
      </c>
      <c r="B23" s="116">
        <f>IF($A23="","",'Situfin serie mensual'!IH22)</f>
        <v>72.084184849999986</v>
      </c>
      <c r="C23" s="116">
        <f>IF($A23="","",'Situfin serie mensual'!II22)</f>
        <v>162.73399206100001</v>
      </c>
      <c r="D23" s="116">
        <f>IF($A23="","",'Situfin serie mensual'!IJ22)</f>
        <v>112.564480199</v>
      </c>
      <c r="E23" s="116">
        <f>IF($A23="","",'Situfin serie mensual'!IK22)</f>
        <v>107.96122883199999</v>
      </c>
      <c r="F23" s="116">
        <f>IF($A23="","",'Situfin serie mensual'!IL22)</f>
        <v>110.49958757600001</v>
      </c>
      <c r="G23" s="116">
        <f>IF($A23="","",'Situfin serie mensual'!IM22)</f>
        <v>142.31884875599999</v>
      </c>
      <c r="H23" s="116">
        <f>IF($A23="","",'Situfin serie mensual'!IN22)</f>
        <v>102.59623418500001</v>
      </c>
      <c r="I23" s="116">
        <f>IF($A23="","",'Situfin serie mensual'!IO22)</f>
        <v>48.431582518999996</v>
      </c>
      <c r="J23" s="116">
        <f>IF($A23="","",'Situfin serie mensual'!IP22)</f>
        <v>159.42598380799998</v>
      </c>
      <c r="K23" s="116">
        <f>IF($A23="","",'Situfin serie mensual'!IQ22)</f>
        <v>0</v>
      </c>
      <c r="L23" s="116">
        <f>IF($A23="","",'Situfin serie mensual'!IR22)</f>
        <v>0</v>
      </c>
      <c r="M23" s="116">
        <f>IF($A23="","",'Situfin serie mensual'!IS22)</f>
        <v>0</v>
      </c>
      <c r="N23" s="116">
        <f t="shared" si="0"/>
        <v>1018.6161227859999</v>
      </c>
      <c r="P23" s="10"/>
    </row>
    <row r="24" spans="1:16" s="117" customFormat="1" ht="12.75" x14ac:dyDescent="0.2">
      <c r="A24" s="169" t="s">
        <v>180</v>
      </c>
      <c r="B24" s="116">
        <f>IF($A24="","",'Situfin serie mensual'!IH23)</f>
        <v>72.084184849999986</v>
      </c>
      <c r="C24" s="116">
        <f>IF($A24="","",'Situfin serie mensual'!II23)</f>
        <v>162.73399206100001</v>
      </c>
      <c r="D24" s="116">
        <f>IF($A24="","",'Situfin serie mensual'!IJ23)</f>
        <v>112.564480199</v>
      </c>
      <c r="E24" s="116">
        <f>IF($A24="","",'Situfin serie mensual'!IK23)</f>
        <v>107.96122883199999</v>
      </c>
      <c r="F24" s="116">
        <f>IF($A24="","",'Situfin serie mensual'!IL23)</f>
        <v>110.49958757600001</v>
      </c>
      <c r="G24" s="116">
        <f>IF($A24="","",'Situfin serie mensual'!IM23)</f>
        <v>142.31884875599999</v>
      </c>
      <c r="H24" s="116">
        <f>IF($A24="","",'Situfin serie mensual'!IN23)</f>
        <v>102.59623418500001</v>
      </c>
      <c r="I24" s="116">
        <f>IF($A24="","",'Situfin serie mensual'!IO23)</f>
        <v>48.431582518999996</v>
      </c>
      <c r="J24" s="116">
        <f>IF($A24="","",'Situfin serie mensual'!IP23)</f>
        <v>159.42598380799998</v>
      </c>
      <c r="K24" s="116">
        <f>IF($A24="","",'Situfin serie mensual'!IQ23)</f>
        <v>0</v>
      </c>
      <c r="L24" s="116">
        <f>IF($A24="","",'Situfin serie mensual'!IR23)</f>
        <v>0</v>
      </c>
      <c r="M24" s="116">
        <f>IF($A24="","",'Situfin serie mensual'!IS23)</f>
        <v>0</v>
      </c>
      <c r="N24" s="116">
        <f t="shared" si="0"/>
        <v>1018.6161227859999</v>
      </c>
      <c r="P24" s="10"/>
    </row>
    <row r="25" spans="1:16" s="117" customFormat="1" ht="12.75" x14ac:dyDescent="0.2">
      <c r="A25" s="169" t="s">
        <v>181</v>
      </c>
      <c r="B25" s="116">
        <f>IF($A25="","",'Situfin serie mensual'!IH24)</f>
        <v>0</v>
      </c>
      <c r="C25" s="116">
        <f>IF($A25="","",'Situfin serie mensual'!II24)</f>
        <v>0</v>
      </c>
      <c r="D25" s="116">
        <f>IF($A25="","",'Situfin serie mensual'!IJ24)</f>
        <v>0</v>
      </c>
      <c r="E25" s="116">
        <f>IF($A25="","",'Situfin serie mensual'!IK24)</f>
        <v>0</v>
      </c>
      <c r="F25" s="116">
        <f>IF($A25="","",'Situfin serie mensual'!IL24)</f>
        <v>0</v>
      </c>
      <c r="G25" s="116">
        <f>IF($A25="","",'Situfin serie mensual'!IM24)</f>
        <v>0</v>
      </c>
      <c r="H25" s="116">
        <f>IF($A25="","",'Situfin serie mensual'!IN24)</f>
        <v>0</v>
      </c>
      <c r="I25" s="116">
        <f>IF($A25="","",'Situfin serie mensual'!IO24)</f>
        <v>0</v>
      </c>
      <c r="J25" s="116">
        <f>IF($A25="","",'Situfin serie mensual'!IP24)</f>
        <v>0</v>
      </c>
      <c r="K25" s="116">
        <f>IF($A25="","",'Situfin serie mensual'!IQ24)</f>
        <v>0</v>
      </c>
      <c r="L25" s="116">
        <f>IF($A25="","",'Situfin serie mensual'!IR24)</f>
        <v>0</v>
      </c>
      <c r="M25" s="116">
        <f>IF($A25="","",'Situfin serie mensual'!IS24)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mensual'!IH25)</f>
        <v>491.91573394099998</v>
      </c>
      <c r="C26" s="114">
        <f>IF($A26="","",'Situfin serie mensual'!II25)</f>
        <v>405.35622220900001</v>
      </c>
      <c r="D26" s="114">
        <f>IF($A26="","",'Situfin serie mensual'!IJ25)</f>
        <v>530.69020682000007</v>
      </c>
      <c r="E26" s="114">
        <f>IF($A26="","",'Situfin serie mensual'!IK25)</f>
        <v>447.28351804300002</v>
      </c>
      <c r="F26" s="114">
        <f>IF($A26="","",'Situfin serie mensual'!IL25)</f>
        <v>465.37877187299995</v>
      </c>
      <c r="G26" s="114">
        <f>IF($A26="","",'Situfin serie mensual'!IM25)</f>
        <v>661.96603222299996</v>
      </c>
      <c r="H26" s="114">
        <f>IF($A26="","",'Situfin serie mensual'!IN25)</f>
        <v>662.15027536900004</v>
      </c>
      <c r="I26" s="114">
        <f>IF($A26="","",'Situfin serie mensual'!IO25)</f>
        <v>574.18628884700001</v>
      </c>
      <c r="J26" s="114">
        <f>IF($A26="","",'Situfin serie mensual'!IP25)</f>
        <v>458.86357150399999</v>
      </c>
      <c r="K26" s="114">
        <f>IF($A26="","",'Situfin serie mensual'!IQ25)</f>
        <v>0</v>
      </c>
      <c r="L26" s="114">
        <f>IF($A26="","",'Situfin serie mensual'!IR25)</f>
        <v>0</v>
      </c>
      <c r="M26" s="114">
        <f>IF($A26="","",'Situfin serie mensual'!IS25)</f>
        <v>0</v>
      </c>
      <c r="N26" s="114">
        <f t="shared" si="0"/>
        <v>4697.7906208290005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mensual'!IH26)</f>
        <v>292.74417896400001</v>
      </c>
      <c r="C27" s="116">
        <f>IF($A27="","",'Situfin serie mensual'!II26)</f>
        <v>253.99945426699998</v>
      </c>
      <c r="D27" s="116">
        <f>IF($A27="","",'Situfin serie mensual'!IJ26)</f>
        <v>225.55060340600005</v>
      </c>
      <c r="E27" s="116">
        <f>IF($A27="","",'Situfin serie mensual'!IK26)</f>
        <v>224.75239933700001</v>
      </c>
      <c r="F27" s="116">
        <f>IF($A27="","",'Situfin serie mensual'!IL26)</f>
        <v>232.66533174399999</v>
      </c>
      <c r="G27" s="116">
        <f>IF($A27="","",'Situfin serie mensual'!IM26)</f>
        <v>294.760876129</v>
      </c>
      <c r="H27" s="116">
        <f>IF($A27="","",'Situfin serie mensual'!IN26)</f>
        <v>305.73081662599998</v>
      </c>
      <c r="I27" s="116">
        <f>IF($A27="","",'Situfin serie mensual'!IO26)</f>
        <v>295.39513287099999</v>
      </c>
      <c r="J27" s="116">
        <f>IF($A27="","",'Situfin serie mensual'!IP26)</f>
        <v>239.48414490599998</v>
      </c>
      <c r="K27" s="116">
        <f>IF($A27="","",'Situfin serie mensual'!IQ26)</f>
        <v>0</v>
      </c>
      <c r="L27" s="116">
        <f>IF($A27="","",'Situfin serie mensual'!IR26)</f>
        <v>0</v>
      </c>
      <c r="M27" s="116">
        <f>IF($A27="","",'Situfin serie mensual'!IS26)</f>
        <v>0</v>
      </c>
      <c r="N27" s="116">
        <f t="shared" si="0"/>
        <v>2365.0829382500001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mensual'!IH27)</f>
        <v>166.37050471000001</v>
      </c>
      <c r="C28" s="116">
        <f>IF($A28="","",'Situfin serie mensual'!II27)</f>
        <v>189.06577240899998</v>
      </c>
      <c r="D28" s="116">
        <f>IF($A28="","",'Situfin serie mensual'!IJ27)</f>
        <v>160.71202957700001</v>
      </c>
      <c r="E28" s="116">
        <f>IF($A28="","",'Situfin serie mensual'!IK27)</f>
        <v>162.55622275100004</v>
      </c>
      <c r="F28" s="116">
        <f>IF($A28="","",'Situfin serie mensual'!IL27)</f>
        <v>175.729026215</v>
      </c>
      <c r="G28" s="116">
        <f>IF($A28="","",'Situfin serie mensual'!IM27)</f>
        <v>170.20407196299999</v>
      </c>
      <c r="H28" s="116">
        <f>IF($A28="","",'Situfin serie mensual'!IN27)</f>
        <v>240.70797901900002</v>
      </c>
      <c r="I28" s="116">
        <f>IF($A28="","",'Situfin serie mensual'!IO27)</f>
        <v>189.20951847199998</v>
      </c>
      <c r="J28" s="116">
        <f>IF($A28="","",'Situfin serie mensual'!IP27)</f>
        <v>163.75296919899998</v>
      </c>
      <c r="K28" s="116">
        <f>IF($A28="","",'Situfin serie mensual'!IQ27)</f>
        <v>0</v>
      </c>
      <c r="L28" s="116">
        <f>IF($A28="","",'Situfin serie mensual'!IR27)</f>
        <v>0</v>
      </c>
      <c r="M28" s="116">
        <f>IF($A28="","",'Situfin serie mensual'!IS27)</f>
        <v>0</v>
      </c>
      <c r="N28" s="116">
        <f t="shared" si="0"/>
        <v>1618.3080943150001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mensual'!IH28)</f>
        <v>126.37367425399995</v>
      </c>
      <c r="C29" s="116">
        <f>IF($A29="","",'Situfin serie mensual'!II28)</f>
        <v>64.933681858</v>
      </c>
      <c r="D29" s="116">
        <f>IF($A29="","",'Situfin serie mensual'!IJ28)</f>
        <v>64.838573829000026</v>
      </c>
      <c r="E29" s="116">
        <f>IF($A29="","",'Situfin serie mensual'!IK28)</f>
        <v>62.196176586000014</v>
      </c>
      <c r="F29" s="116">
        <f>IF($A29="","",'Situfin serie mensual'!IL28)</f>
        <v>56.936305529000002</v>
      </c>
      <c r="G29" s="116">
        <f>IF($A29="","",'Situfin serie mensual'!IM28)</f>
        <v>124.55680416599999</v>
      </c>
      <c r="H29" s="116">
        <f>IF($A29="","",'Situfin serie mensual'!IN28)</f>
        <v>65.022837606999971</v>
      </c>
      <c r="I29" s="116">
        <f>IF($A29="","",'Situfin serie mensual'!IO28)</f>
        <v>106.18561439899999</v>
      </c>
      <c r="J29" s="116">
        <f>IF($A29="","",'Situfin serie mensual'!IP28)</f>
        <v>75.731175706999991</v>
      </c>
      <c r="K29" s="116">
        <f>IF($A29="","",'Situfin serie mensual'!IQ28)</f>
        <v>0</v>
      </c>
      <c r="L29" s="116">
        <f>IF($A29="","",'Situfin serie mensual'!IR28)</f>
        <v>0</v>
      </c>
      <c r="M29" s="116">
        <f>IF($A29="","",'Situfin serie mensual'!IS28)</f>
        <v>0</v>
      </c>
      <c r="N29" s="116">
        <f t="shared" si="0"/>
        <v>746.77484393499992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mensual'!IH29)</f>
        <v>192.73824389000001</v>
      </c>
      <c r="C30" s="116">
        <f>IF($A30="","",'Situfin serie mensual'!II29)</f>
        <v>141.128896567</v>
      </c>
      <c r="D30" s="116">
        <f>IF($A30="","",'Situfin serie mensual'!IJ29)</f>
        <v>291.13688149899997</v>
      </c>
      <c r="E30" s="116">
        <f>IF($A30="","",'Situfin serie mensual'!IK29)</f>
        <v>184.084306086</v>
      </c>
      <c r="F30" s="116">
        <f>IF($A30="","",'Situfin serie mensual'!IL29)</f>
        <v>207.89125955199998</v>
      </c>
      <c r="G30" s="116">
        <f>IF($A30="","",'Situfin serie mensual'!IM29)</f>
        <v>201.85332927700003</v>
      </c>
      <c r="H30" s="116">
        <f>IF($A30="","",'Situfin serie mensual'!IN29)</f>
        <v>302.51046200300004</v>
      </c>
      <c r="I30" s="116">
        <f>IF($A30="","",'Situfin serie mensual'!IO29)</f>
        <v>241.91479683100002</v>
      </c>
      <c r="J30" s="116">
        <f>IF($A30="","",'Situfin serie mensual'!IP29)</f>
        <v>201.39546377599999</v>
      </c>
      <c r="K30" s="116">
        <f>IF($A30="","",'Situfin serie mensual'!IQ29)</f>
        <v>0</v>
      </c>
      <c r="L30" s="116">
        <f>IF($A30="","",'Situfin serie mensual'!IR29)</f>
        <v>0</v>
      </c>
      <c r="M30" s="116">
        <f>IF($A30="","",'Situfin serie mensual'!IS29)</f>
        <v>0</v>
      </c>
      <c r="N30" s="116">
        <f t="shared" si="0"/>
        <v>1964.653639481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mensual'!IH30)</f>
        <v>80.340349242000002</v>
      </c>
      <c r="C31" s="116">
        <f>IF($A31="","",'Situfin serie mensual'!II30)</f>
        <v>26.54330878</v>
      </c>
      <c r="D31" s="116">
        <f>IF($A31="","",'Situfin serie mensual'!IJ30)</f>
        <v>127.12307939899999</v>
      </c>
      <c r="E31" s="116">
        <f>IF($A31="","",'Situfin serie mensual'!IK30)</f>
        <v>73.890192271000004</v>
      </c>
      <c r="F31" s="116">
        <f>IF($A31="","",'Situfin serie mensual'!IL30)</f>
        <v>84.579648706</v>
      </c>
      <c r="G31" s="116">
        <f>IF($A31="","",'Situfin serie mensual'!IM30)</f>
        <v>76.998602027000004</v>
      </c>
      <c r="H31" s="116">
        <f>IF($A31="","",'Situfin serie mensual'!IN30)</f>
        <v>155.02277856800001</v>
      </c>
      <c r="I31" s="116">
        <f>IF($A31="","",'Situfin serie mensual'!IO30)</f>
        <v>91.699884381999993</v>
      </c>
      <c r="J31" s="116">
        <f>IF($A31="","",'Situfin serie mensual'!IP30)</f>
        <v>67.447626024000002</v>
      </c>
      <c r="K31" s="116">
        <f>IF($A31="","",'Situfin serie mensual'!IQ30)</f>
        <v>0</v>
      </c>
      <c r="L31" s="116">
        <f>IF($A31="","",'Situfin serie mensual'!IR30)</f>
        <v>0</v>
      </c>
      <c r="M31" s="116">
        <f>IF($A31="","",'Situfin serie mensual'!IS30)</f>
        <v>0</v>
      </c>
      <c r="N31" s="116">
        <f t="shared" si="0"/>
        <v>783.64546939900004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mensual'!IH31)</f>
        <v>112.397894648</v>
      </c>
      <c r="C32" s="116">
        <f>IF($A32="","",'Situfin serie mensual'!II31)</f>
        <v>114.58558778699999</v>
      </c>
      <c r="D32" s="116">
        <f>IF($A32="","",'Situfin serie mensual'!IJ31)</f>
        <v>164.01380209999996</v>
      </c>
      <c r="E32" s="116">
        <f>IF($A32="","",'Situfin serie mensual'!IK31)</f>
        <v>110.19411381499999</v>
      </c>
      <c r="F32" s="116">
        <f>IF($A32="","",'Situfin serie mensual'!IL31)</f>
        <v>123.31161084599999</v>
      </c>
      <c r="G32" s="116">
        <f>IF($A32="","",'Situfin serie mensual'!IM31)</f>
        <v>124.85472725</v>
      </c>
      <c r="H32" s="116">
        <f>IF($A32="","",'Situfin serie mensual'!IN31)</f>
        <v>147.48768343499998</v>
      </c>
      <c r="I32" s="116">
        <f>IF($A32="","",'Situfin serie mensual'!IO31)</f>
        <v>150.214912449</v>
      </c>
      <c r="J32" s="116">
        <f>IF($A32="","",'Situfin serie mensual'!IP31)</f>
        <v>133.947837752</v>
      </c>
      <c r="K32" s="116">
        <f>IF($A32="","",'Situfin serie mensual'!IQ31)</f>
        <v>0</v>
      </c>
      <c r="L32" s="116">
        <f>IF($A32="","",'Situfin serie mensual'!IR31)</f>
        <v>0</v>
      </c>
      <c r="M32" s="116">
        <f>IF($A32="","",'Situfin serie mensual'!IS31)</f>
        <v>0</v>
      </c>
      <c r="N32" s="116">
        <f t="shared" si="0"/>
        <v>1181.0081700819999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mensual'!IH32)</f>
        <v>6.4333110869999999</v>
      </c>
      <c r="C33" s="116">
        <f>IF($A33="","",'Situfin serie mensual'!II32)</f>
        <v>10.227871374999999</v>
      </c>
      <c r="D33" s="116">
        <f>IF($A33="","",'Situfin serie mensual'!IJ32)</f>
        <v>14.002721914999999</v>
      </c>
      <c r="E33" s="116">
        <f>IF($A33="","",'Situfin serie mensual'!IK32)</f>
        <v>38.446812620000003</v>
      </c>
      <c r="F33" s="116">
        <f>IF($A33="","",'Situfin serie mensual'!IL32)</f>
        <v>24.822180577000001</v>
      </c>
      <c r="G33" s="116">
        <f>IF($A33="","",'Situfin serie mensual'!IM32)</f>
        <v>165.35182681700002</v>
      </c>
      <c r="H33" s="116">
        <f>IF($A33="","",'Situfin serie mensual'!IN32)</f>
        <v>53.908996740000006</v>
      </c>
      <c r="I33" s="116">
        <f>IF($A33="","",'Situfin serie mensual'!IO32)</f>
        <v>36.876359144999995</v>
      </c>
      <c r="J33" s="116">
        <f>IF($A33="","",'Situfin serie mensual'!IP32)</f>
        <v>17.983962821999999</v>
      </c>
      <c r="K33" s="116">
        <f>IF($A33="","",'Situfin serie mensual'!IQ32)</f>
        <v>0</v>
      </c>
      <c r="L33" s="116">
        <f>IF($A33="","",'Situfin serie mensual'!IR32)</f>
        <v>0</v>
      </c>
      <c r="M33" s="116">
        <f>IF($A33="","",'Situfin serie mensual'!IS32)</f>
        <v>0</v>
      </c>
      <c r="N33" s="116">
        <f t="shared" si="0"/>
        <v>368.05404309800002</v>
      </c>
      <c r="O33" s="10"/>
      <c r="P33" s="10"/>
    </row>
    <row r="34" spans="1:18" s="117" customFormat="1" ht="12.75" x14ac:dyDescent="0.2">
      <c r="A34" s="13"/>
      <c r="B34" s="116" t="str">
        <f>IF($A34="","",'Situfin serie mensual'!IH33)</f>
        <v/>
      </c>
      <c r="C34" s="116" t="str">
        <f>IF($A34="","",'Situfin serie mensual'!II33)</f>
        <v/>
      </c>
      <c r="D34" s="116" t="str">
        <f>IF($A34="","",'Situfin serie mensual'!IJ33)</f>
        <v/>
      </c>
      <c r="E34" s="116" t="str">
        <f>IF($A34="","",'Situfin serie mensual'!IK33)</f>
        <v/>
      </c>
      <c r="F34" s="116" t="str">
        <f>IF($A34="","",'Situfin serie mensual'!IL33)</f>
        <v/>
      </c>
      <c r="G34" s="116" t="str">
        <f>IF($A34="","",'Situfin serie mensual'!IM33)</f>
        <v/>
      </c>
      <c r="H34" s="116" t="str">
        <f>IF($A34="","",'Situfin serie mensual'!IN33)</f>
        <v/>
      </c>
      <c r="I34" s="116" t="str">
        <f>IF($A34="","",'Situfin serie mensual'!IO33)</f>
        <v/>
      </c>
      <c r="J34" s="116" t="str">
        <f>IF($A34="","",'Situfin serie mensual'!IP33)</f>
        <v/>
      </c>
      <c r="K34" s="116" t="str">
        <f>IF($A34="","",'Situfin serie mensual'!IQ33)</f>
        <v/>
      </c>
      <c r="L34" s="116" t="str">
        <f>IF($A34="","",'Situfin serie mensual'!IR33)</f>
        <v/>
      </c>
      <c r="M34" s="116" t="str">
        <f>IF($A34="","",'Situfin serie mensual'!IS33)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mensual'!IH34)</f>
        <v>3100.1502207429999</v>
      </c>
      <c r="C35" s="120">
        <f>IF($A35="","",'Situfin serie mensual'!II34)</f>
        <v>3219.166465192</v>
      </c>
      <c r="D35" s="120">
        <f>IF($A35="","",'Situfin serie mensual'!IJ34)</f>
        <v>4333.8974296120005</v>
      </c>
      <c r="E35" s="120">
        <f>IF($A35="","",'Situfin serie mensual'!IK34)</f>
        <v>3886.3335036539997</v>
      </c>
      <c r="F35" s="120">
        <f>IF($A35="","",'Situfin serie mensual'!IL34)</f>
        <v>3745.1745298280002</v>
      </c>
      <c r="G35" s="120">
        <f>IF($A35="","",'Situfin serie mensual'!IM34)</f>
        <v>3272.2961929349995</v>
      </c>
      <c r="H35" s="120">
        <f>IF($A35="","",'Situfin serie mensual'!IN34)</f>
        <v>3704.5952433780003</v>
      </c>
      <c r="I35" s="120">
        <f>IF($A35="","",'Situfin serie mensual'!IO34)</f>
        <v>3499.6675943310001</v>
      </c>
      <c r="J35" s="120">
        <f>IF($A35="","",'Situfin serie mensual'!IP34)</f>
        <v>4152.7680178629998</v>
      </c>
      <c r="K35" s="120">
        <f>IF($A35="","",'Situfin serie mensual'!IQ34)</f>
        <v>0</v>
      </c>
      <c r="L35" s="120">
        <f>IF($A35="","",'Situfin serie mensual'!IR34)</f>
        <v>0</v>
      </c>
      <c r="M35" s="120">
        <f>IF($A35="","",'Situfin serie mensual'!IS34)</f>
        <v>0</v>
      </c>
      <c r="N35" s="120">
        <f t="shared" ref="N35:N70" si="1">+SUM(B35:M35)</f>
        <v>32914.049197536006</v>
      </c>
    </row>
    <row r="36" spans="1:18" s="117" customFormat="1" ht="12.75" x14ac:dyDescent="0.2">
      <c r="A36" s="121" t="s">
        <v>25</v>
      </c>
      <c r="B36" s="114">
        <f>IF($A36="","",'Situfin serie mensual'!IH35)</f>
        <v>1434.3513240499999</v>
      </c>
      <c r="C36" s="114">
        <f>IF($A36="","",'Situfin serie mensual'!II35)</f>
        <v>1560.5472777719997</v>
      </c>
      <c r="D36" s="114">
        <f>IF($A36="","",'Situfin serie mensual'!IJ35)</f>
        <v>1577.660403972</v>
      </c>
      <c r="E36" s="114">
        <f>IF($A36="","",'Situfin serie mensual'!IK35)</f>
        <v>1561.3547239789998</v>
      </c>
      <c r="F36" s="114">
        <f>IF($A36="","",'Situfin serie mensual'!IL35)</f>
        <v>1570.0901997150006</v>
      </c>
      <c r="G36" s="114">
        <f>IF($A36="","",'Situfin serie mensual'!IM35)</f>
        <v>1571.0133610360001</v>
      </c>
      <c r="H36" s="114">
        <f>IF($A36="","",'Situfin serie mensual'!IN35)</f>
        <v>1614.4716409169998</v>
      </c>
      <c r="I36" s="114">
        <f>IF($A36="","",'Situfin serie mensual'!IO35)</f>
        <v>1600.3708593009999</v>
      </c>
      <c r="J36" s="114">
        <f>IF($A36="","",'Situfin serie mensual'!IP35)</f>
        <v>1602.925846522</v>
      </c>
      <c r="K36" s="114">
        <f>IF($A36="","",'Situfin serie mensual'!IQ35)</f>
        <v>0</v>
      </c>
      <c r="L36" s="114">
        <f>IF($A36="","",'Situfin serie mensual'!IR35)</f>
        <v>0</v>
      </c>
      <c r="M36" s="114">
        <f>IF($A36="","",'Situfin serie mensual'!IS35)</f>
        <v>0</v>
      </c>
      <c r="N36" s="122">
        <f t="shared" si="1"/>
        <v>14092.785637263998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mensual'!IH36)</f>
        <v>410.62766720399992</v>
      </c>
      <c r="C37" s="114">
        <f>IF($A37="","",'Situfin serie mensual'!II36)</f>
        <v>436.86803716100002</v>
      </c>
      <c r="D37" s="114">
        <f>IF($A37="","",'Situfin serie mensual'!IJ36)</f>
        <v>516.21767519699995</v>
      </c>
      <c r="E37" s="114">
        <f>IF($A37="","",'Situfin serie mensual'!IK36)</f>
        <v>530.70982110700004</v>
      </c>
      <c r="F37" s="114">
        <f>IF($A37="","",'Situfin serie mensual'!IL36)</f>
        <v>344.93656855199998</v>
      </c>
      <c r="G37" s="114">
        <f>IF($A37="","",'Situfin serie mensual'!IM36)</f>
        <v>247.86795522099999</v>
      </c>
      <c r="H37" s="114">
        <f>IF($A37="","",'Situfin serie mensual'!IN36)</f>
        <v>538.37201267599994</v>
      </c>
      <c r="I37" s="114">
        <f>IF($A37="","",'Situfin serie mensual'!IO36)</f>
        <v>333.43941898699995</v>
      </c>
      <c r="J37" s="114">
        <f>IF($A37="","",'Situfin serie mensual'!IP36)</f>
        <v>353.52898287199997</v>
      </c>
      <c r="K37" s="114">
        <f>IF($A37="","",'Situfin serie mensual'!IQ36)</f>
        <v>0</v>
      </c>
      <c r="L37" s="114">
        <f>IF($A37="","",'Situfin serie mensual'!IR36)</f>
        <v>0</v>
      </c>
      <c r="M37" s="114">
        <f>IF($A37="","",'Situfin serie mensual'!IS36)</f>
        <v>0</v>
      </c>
      <c r="N37" s="114">
        <f t="shared" si="1"/>
        <v>3712.5681389770002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mensual'!IH37)</f>
        <v>103.02040334099999</v>
      </c>
      <c r="C38" s="116">
        <f>IF($A38="","",'Situfin serie mensual'!II37)</f>
        <v>133.592474813</v>
      </c>
      <c r="D38" s="116">
        <f>IF($A38="","",'Situfin serie mensual'!IJ37)</f>
        <v>229.08862596099999</v>
      </c>
      <c r="E38" s="116">
        <f>IF($A38="","",'Situfin serie mensual'!IK37)</f>
        <v>150.77482213900001</v>
      </c>
      <c r="F38" s="116">
        <f>IF($A38="","",'Situfin serie mensual'!IL37)</f>
        <v>155.58139394799997</v>
      </c>
      <c r="G38" s="116">
        <f>IF($A38="","",'Situfin serie mensual'!IM37)</f>
        <v>111.441790067</v>
      </c>
      <c r="H38" s="116">
        <f>IF($A38="","",'Situfin serie mensual'!IN37)</f>
        <v>152.07816845900001</v>
      </c>
      <c r="I38" s="116">
        <f>IF($A38="","",'Situfin serie mensual'!IO37)</f>
        <v>157.918114661</v>
      </c>
      <c r="J38" s="116">
        <f>IF($A38="","",'Situfin serie mensual'!IP37)</f>
        <v>165.23513154499997</v>
      </c>
      <c r="K38" s="116">
        <f>IF($A38="","",'Situfin serie mensual'!IQ37)</f>
        <v>0</v>
      </c>
      <c r="L38" s="116">
        <f>IF($A38="","",'Situfin serie mensual'!IR37)</f>
        <v>0</v>
      </c>
      <c r="M38" s="116">
        <f>IF($A38="","",'Situfin serie mensual'!IS37)</f>
        <v>0</v>
      </c>
      <c r="N38" s="116">
        <f t="shared" si="1"/>
        <v>1358.7309249340001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mensual'!IH38)</f>
        <v>307.60721215599995</v>
      </c>
      <c r="C39" s="116">
        <f>IF($A39="","",'Situfin serie mensual'!II38)</f>
        <v>194.20168777800001</v>
      </c>
      <c r="D39" s="116">
        <f>IF($A39="","",'Situfin serie mensual'!IJ38)</f>
        <v>274.97839022699998</v>
      </c>
      <c r="E39" s="116">
        <f>IF($A39="","",'Situfin serie mensual'!IK38)</f>
        <v>371.08297102500006</v>
      </c>
      <c r="F39" s="116">
        <f>IF($A39="","",'Situfin serie mensual'!IL38)</f>
        <v>175.013687035</v>
      </c>
      <c r="G39" s="116">
        <f>IF($A39="","",'Situfin serie mensual'!IM38)</f>
        <v>135.98095553300001</v>
      </c>
      <c r="H39" s="116">
        <f>IF($A39="","",'Situfin serie mensual'!IN38)</f>
        <v>385.45327700799999</v>
      </c>
      <c r="I39" s="116">
        <f>IF($A39="","",'Situfin serie mensual'!IO38)</f>
        <v>153.42805756400003</v>
      </c>
      <c r="J39" s="116">
        <f>IF($A39="","",'Situfin serie mensual'!IP38)</f>
        <v>175.27874895699998</v>
      </c>
      <c r="K39" s="116">
        <f>IF($A39="","",'Situfin serie mensual'!IQ38)</f>
        <v>0</v>
      </c>
      <c r="L39" s="116">
        <f>IF($A39="","",'Situfin serie mensual'!IR38)</f>
        <v>0</v>
      </c>
      <c r="M39" s="116">
        <f>IF($A39="","",'Situfin serie mensual'!IS38)</f>
        <v>0</v>
      </c>
      <c r="N39" s="116">
        <f t="shared" si="1"/>
        <v>2173.024987283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mensual'!IH39)</f>
        <v>5.1707000000000005E-5</v>
      </c>
      <c r="C40" s="116">
        <f>IF($A40="","",'Situfin serie mensual'!II39)</f>
        <v>5.6148099999999996E-4</v>
      </c>
      <c r="D40" s="116">
        <f>IF($A40="","",'Situfin serie mensual'!IJ39)</f>
        <v>11.959385984000001</v>
      </c>
      <c r="E40" s="116">
        <f>IF($A40="","",'Situfin serie mensual'!IK39)</f>
        <v>8.8392764079999999</v>
      </c>
      <c r="F40" s="116">
        <f>IF($A40="","",'Situfin serie mensual'!IL39)</f>
        <v>14.341487569000002</v>
      </c>
      <c r="G40" s="116">
        <f>IF($A40="","",'Situfin serie mensual'!IM39)</f>
        <v>0.440109007</v>
      </c>
      <c r="H40" s="116">
        <f>IF($A40="","",'Situfin serie mensual'!IN39)</f>
        <v>0.83801690200000001</v>
      </c>
      <c r="I40" s="116">
        <f>IF($A40="","",'Situfin serie mensual'!IO39)</f>
        <v>22.093246762000003</v>
      </c>
      <c r="J40" s="116">
        <f>IF($A40="","",'Situfin serie mensual'!IP39)</f>
        <v>13.015102370000001</v>
      </c>
      <c r="K40" s="116">
        <f>IF($A40="","",'Situfin serie mensual'!IQ39)</f>
        <v>0</v>
      </c>
      <c r="L40" s="116">
        <f>IF($A40="","",'Situfin serie mensual'!IR39)</f>
        <v>0</v>
      </c>
      <c r="M40" s="116">
        <f>IF($A40="","",'Situfin serie mensual'!IS39)</f>
        <v>0</v>
      </c>
      <c r="N40" s="116">
        <f t="shared" si="1"/>
        <v>71.527238189999991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mensual'!IH40)</f>
        <v>0</v>
      </c>
      <c r="C41" s="116">
        <f>IF($A41="","",'Situfin serie mensual'!II40)</f>
        <v>109.07331308900001</v>
      </c>
      <c r="D41" s="116">
        <f>IF($A41="","",'Situfin serie mensual'!IJ40)</f>
        <v>0.19127302500000223</v>
      </c>
      <c r="E41" s="116">
        <f>IF($A41="","",'Situfin serie mensual'!IK40)</f>
        <v>1.27515349999303E-2</v>
      </c>
      <c r="F41" s="116">
        <f>IF($A41="","",'Situfin serie mensual'!IL40)</f>
        <v>0</v>
      </c>
      <c r="G41" s="116">
        <f>IF($A41="","",'Situfin serie mensual'!IM40)</f>
        <v>5.1006139999954028E-3</v>
      </c>
      <c r="H41" s="116">
        <f>IF($A41="","",'Situfin serie mensual'!IN40)</f>
        <v>2.5503069999394936E-3</v>
      </c>
      <c r="I41" s="116">
        <f>IF($A41="","",'Situfin serie mensual'!IO40)</f>
        <v>0</v>
      </c>
      <c r="J41" s="116">
        <f>IF($A41="","",'Situfin serie mensual'!IP40)</f>
        <v>0</v>
      </c>
      <c r="K41" s="116">
        <f>IF($A41="","",'Situfin serie mensual'!IQ40)</f>
        <v>0</v>
      </c>
      <c r="L41" s="116">
        <f>IF($A41="","",'Situfin serie mensual'!IR40)</f>
        <v>0</v>
      </c>
      <c r="M41" s="116">
        <f>IF($A41="","",'Situfin serie mensual'!IS40)</f>
        <v>0</v>
      </c>
      <c r="N41" s="116">
        <f t="shared" si="1"/>
        <v>109.28498856999988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mensual'!IH41)</f>
        <v>294.161829023</v>
      </c>
      <c r="C42" s="114">
        <f>IF($A42="","",'Situfin serie mensual'!II41)</f>
        <v>40.503832832000001</v>
      </c>
      <c r="D42" s="114">
        <f>IF($A42="","",'Situfin serie mensual'!IJ41)</f>
        <v>784.67088944499994</v>
      </c>
      <c r="E42" s="114">
        <f>IF($A42="","",'Situfin serie mensual'!IK41)</f>
        <v>445.38099892300005</v>
      </c>
      <c r="F42" s="114">
        <f>IF($A42="","",'Situfin serie mensual'!IL41)</f>
        <v>585.125973918</v>
      </c>
      <c r="G42" s="114">
        <f>IF($A42="","",'Situfin serie mensual'!IM41)</f>
        <v>251.40127605000001</v>
      </c>
      <c r="H42" s="114">
        <f>IF($A42="","",'Situfin serie mensual'!IN41)</f>
        <v>120.95658459100001</v>
      </c>
      <c r="I42" s="114">
        <f>IF($A42="","",'Situfin serie mensual'!IO41)</f>
        <v>282.33616133100003</v>
      </c>
      <c r="J42" s="114">
        <f>IF($A42="","",'Situfin serie mensual'!IP41)</f>
        <v>912.04964642500011</v>
      </c>
      <c r="K42" s="114">
        <f>IF($A42="","",'Situfin serie mensual'!IQ41)</f>
        <v>0</v>
      </c>
      <c r="L42" s="114">
        <f>IF($A42="","",'Situfin serie mensual'!IR41)</f>
        <v>0</v>
      </c>
      <c r="M42" s="114">
        <f>IF($A42="","",'Situfin serie mensual'!IS41)</f>
        <v>0</v>
      </c>
      <c r="N42" s="114">
        <f t="shared" si="1"/>
        <v>3716.5871925379997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mensual'!IH42)</f>
        <v>284.71128305000002</v>
      </c>
      <c r="C43" s="116">
        <f>IF($A43="","",'Situfin serie mensual'!II42)</f>
        <v>0.221035918</v>
      </c>
      <c r="D43" s="116">
        <f>IF($A43="","",'Situfin serie mensual'!IJ42)</f>
        <v>752.40994544499995</v>
      </c>
      <c r="E43" s="116">
        <f>IF($A43="","",'Situfin serie mensual'!IK42)</f>
        <v>401.72221342300003</v>
      </c>
      <c r="F43" s="116">
        <f>IF($A43="","",'Situfin serie mensual'!IL42)</f>
        <v>575.26769409500002</v>
      </c>
      <c r="G43" s="116">
        <f>IF($A43="","",'Situfin serie mensual'!IM42)</f>
        <v>214.332401307</v>
      </c>
      <c r="H43" s="116">
        <f>IF($A43="","",'Situfin serie mensual'!IN42)</f>
        <v>120.95658459100001</v>
      </c>
      <c r="I43" s="116">
        <f>IF($A43="","",'Situfin serie mensual'!IO42)</f>
        <v>223.869697922</v>
      </c>
      <c r="J43" s="116">
        <f>IF($A43="","",'Situfin serie mensual'!IP42)</f>
        <v>851.51949642500006</v>
      </c>
      <c r="K43" s="116">
        <f>IF($A43="","",'Situfin serie mensual'!IQ42)</f>
        <v>0</v>
      </c>
      <c r="L43" s="116">
        <f>IF($A43="","",'Situfin serie mensual'!IR42)</f>
        <v>0</v>
      </c>
      <c r="M43" s="116">
        <f>IF($A43="","",'Situfin serie mensual'!IS42)</f>
        <v>0</v>
      </c>
      <c r="N43" s="116">
        <f t="shared" si="1"/>
        <v>3425.0103521760002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mensual'!IH43)</f>
        <v>9.4505459730000005</v>
      </c>
      <c r="C44" s="116">
        <f>IF($A44="","",'Situfin serie mensual'!II43)</f>
        <v>40.282796914000002</v>
      </c>
      <c r="D44" s="116">
        <f>IF($A44="","",'Situfin serie mensual'!IJ43)</f>
        <v>32.260944000000002</v>
      </c>
      <c r="E44" s="116">
        <f>IF($A44="","",'Situfin serie mensual'!IK43)</f>
        <v>43.6587855</v>
      </c>
      <c r="F44" s="116">
        <f>IF($A44="","",'Situfin serie mensual'!IL43)</f>
        <v>9.8582798230000002</v>
      </c>
      <c r="G44" s="116">
        <f>IF($A44="","",'Situfin serie mensual'!IM43)</f>
        <v>37.068874743000002</v>
      </c>
      <c r="H44" s="116">
        <f>IF($A44="","",'Situfin serie mensual'!IN43)</f>
        <v>0</v>
      </c>
      <c r="I44" s="116">
        <f>IF($A44="","",'Situfin serie mensual'!IO43)</f>
        <v>58.466463409000006</v>
      </c>
      <c r="J44" s="116">
        <f>IF($A44="","",'Situfin serie mensual'!IP43)</f>
        <v>60.530149999999999</v>
      </c>
      <c r="K44" s="116">
        <f>IF($A44="","",'Situfin serie mensual'!IQ43)</f>
        <v>0</v>
      </c>
      <c r="L44" s="116">
        <f>IF($A44="","",'Situfin serie mensual'!IR43)</f>
        <v>0</v>
      </c>
      <c r="M44" s="116">
        <f>IF($A44="","",'Situfin serie mensual'!IS43)</f>
        <v>0</v>
      </c>
      <c r="N44" s="116">
        <f t="shared" si="1"/>
        <v>291.57684036200004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mensual'!IH44)</f>
        <v>0</v>
      </c>
      <c r="C45" s="116">
        <f>IF($A45="","",'Situfin serie mensual'!II44)</f>
        <v>0</v>
      </c>
      <c r="D45" s="116">
        <f>IF($A45="","",'Situfin serie mensual'!IJ44)</f>
        <v>0</v>
      </c>
      <c r="E45" s="116">
        <f>IF($A45="","",'Situfin serie mensual'!IK44)</f>
        <v>0</v>
      </c>
      <c r="F45" s="116">
        <f>IF($A45="","",'Situfin serie mensual'!IL44)</f>
        <v>0</v>
      </c>
      <c r="G45" s="116">
        <f>IF($A45="","",'Situfin serie mensual'!IM44)</f>
        <v>0</v>
      </c>
      <c r="H45" s="116">
        <f>IF($A45="","",'Situfin serie mensual'!IN44)</f>
        <v>0</v>
      </c>
      <c r="I45" s="116">
        <f>IF($A45="","",'Situfin serie mensual'!IO44)</f>
        <v>0</v>
      </c>
      <c r="J45" s="116">
        <f>IF($A45="","",'Situfin serie mensual'!IP44)</f>
        <v>0</v>
      </c>
      <c r="K45" s="116">
        <f>IF($A45="","",'Situfin serie mensual'!IQ44)</f>
        <v>0</v>
      </c>
      <c r="L45" s="116">
        <f>IF($A45="","",'Situfin serie mensual'!IR44)</f>
        <v>0</v>
      </c>
      <c r="M45" s="116">
        <f>IF($A45="","",'Situfin serie mensual'!IS44)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mensual'!IH45)</f>
        <v>301.85929265700003</v>
      </c>
      <c r="C46" s="114">
        <f>IF($A46="","",'Situfin serie mensual'!II45)</f>
        <v>375.81849253000001</v>
      </c>
      <c r="D46" s="114">
        <f>IF($A46="","",'Situfin serie mensual'!IJ45)</f>
        <v>407.49645330400006</v>
      </c>
      <c r="E46" s="114">
        <f>IF($A46="","",'Situfin serie mensual'!IK45)</f>
        <v>486.22660848999999</v>
      </c>
      <c r="F46" s="114">
        <f>IF($A46="","",'Situfin serie mensual'!IL45)</f>
        <v>419.81873271900002</v>
      </c>
      <c r="G46" s="114">
        <f>IF($A46="","",'Situfin serie mensual'!IM45)</f>
        <v>345.29331814599993</v>
      </c>
      <c r="H46" s="114">
        <f>IF($A46="","",'Situfin serie mensual'!IN45)</f>
        <v>411.72823958600009</v>
      </c>
      <c r="I46" s="114">
        <f>IF($A46="","",'Situfin serie mensual'!IO45)</f>
        <v>439.98344992000006</v>
      </c>
      <c r="J46" s="114">
        <f>IF($A46="","",'Situfin serie mensual'!IP45)</f>
        <v>484.35946257699999</v>
      </c>
      <c r="K46" s="114">
        <f>IF($A46="","",'Situfin serie mensual'!IQ45)</f>
        <v>0</v>
      </c>
      <c r="L46" s="114">
        <f>IF($A46="","",'Situfin serie mensual'!IR45)</f>
        <v>0</v>
      </c>
      <c r="M46" s="114">
        <f>IF($A46="","",'Situfin serie mensual'!IS45)</f>
        <v>0</v>
      </c>
      <c r="N46" s="114">
        <f t="shared" si="1"/>
        <v>3672.5840499290007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mensual'!IH46)</f>
        <v>0</v>
      </c>
      <c r="C47" s="116">
        <f>IF($A47="","",'Situfin serie mensual'!II46)</f>
        <v>0</v>
      </c>
      <c r="D47" s="116">
        <f>IF($A47="","",'Situfin serie mensual'!IJ46)</f>
        <v>0</v>
      </c>
      <c r="E47" s="116">
        <f>IF($A47="","",'Situfin serie mensual'!IK46)</f>
        <v>0</v>
      </c>
      <c r="F47" s="116">
        <f>IF($A47="","",'Situfin serie mensual'!IL46)</f>
        <v>0</v>
      </c>
      <c r="G47" s="116">
        <f>IF($A47="","",'Situfin serie mensual'!IM46)</f>
        <v>0</v>
      </c>
      <c r="H47" s="116">
        <f>IF($A47="","",'Situfin serie mensual'!IN46)</f>
        <v>0</v>
      </c>
      <c r="I47" s="116">
        <f>IF($A47="","",'Situfin serie mensual'!IO46)</f>
        <v>0</v>
      </c>
      <c r="J47" s="116">
        <f>IF($A47="","",'Situfin serie mensual'!IP46)</f>
        <v>0</v>
      </c>
      <c r="K47" s="116">
        <f>IF($A47="","",'Situfin serie mensual'!IQ46)</f>
        <v>0</v>
      </c>
      <c r="L47" s="116">
        <f>IF($A47="","",'Situfin serie mensual'!IR46)</f>
        <v>0</v>
      </c>
      <c r="M47" s="116">
        <f>IF($A47="","",'Situfin serie mensual'!IS46)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mensual'!IH47)</f>
        <v>0</v>
      </c>
      <c r="C48" s="116">
        <f>IF($A48="","",'Situfin serie mensual'!II47)</f>
        <v>0</v>
      </c>
      <c r="D48" s="116">
        <f>IF($A48="","",'Situfin serie mensual'!IJ47)</f>
        <v>0</v>
      </c>
      <c r="E48" s="116">
        <f>IF($A48="","",'Situfin serie mensual'!IK47)</f>
        <v>0</v>
      </c>
      <c r="F48" s="116">
        <f>IF($A48="","",'Situfin serie mensual'!IL47)</f>
        <v>0</v>
      </c>
      <c r="G48" s="116">
        <f>IF($A48="","",'Situfin serie mensual'!IM47)</f>
        <v>0</v>
      </c>
      <c r="H48" s="116">
        <f>IF($A48="","",'Situfin serie mensual'!IN47)</f>
        <v>0</v>
      </c>
      <c r="I48" s="116">
        <f>IF($A48="","",'Situfin serie mensual'!IO47)</f>
        <v>0</v>
      </c>
      <c r="J48" s="116">
        <f>IF($A48="","",'Situfin serie mensual'!IP47)</f>
        <v>0</v>
      </c>
      <c r="K48" s="116">
        <f>IF($A48="","",'Situfin serie mensual'!IQ47)</f>
        <v>0</v>
      </c>
      <c r="L48" s="116">
        <f>IF($A48="","",'Situfin serie mensual'!IR47)</f>
        <v>0</v>
      </c>
      <c r="M48" s="116">
        <f>IF($A48="","",'Situfin serie mensual'!IS47)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mensual'!IH48)</f>
        <v>0</v>
      </c>
      <c r="C49" s="116">
        <f>IF($A49="","",'Situfin serie mensual'!II48)</f>
        <v>0</v>
      </c>
      <c r="D49" s="116">
        <f>IF($A49="","",'Situfin serie mensual'!IJ48)</f>
        <v>0</v>
      </c>
      <c r="E49" s="116">
        <f>IF($A49="","",'Situfin serie mensual'!IK48)</f>
        <v>0</v>
      </c>
      <c r="F49" s="116">
        <f>IF($A49="","",'Situfin serie mensual'!IL48)</f>
        <v>0</v>
      </c>
      <c r="G49" s="116">
        <f>IF($A49="","",'Situfin serie mensual'!IM48)</f>
        <v>0</v>
      </c>
      <c r="H49" s="116">
        <f>IF($A49="","",'Situfin serie mensual'!IN48)</f>
        <v>0</v>
      </c>
      <c r="I49" s="116">
        <f>IF($A49="","",'Situfin serie mensual'!IO48)</f>
        <v>0</v>
      </c>
      <c r="J49" s="116">
        <f>IF($A49="","",'Situfin serie mensual'!IP48)</f>
        <v>0</v>
      </c>
      <c r="K49" s="116">
        <f>IF($A49="","",'Situfin serie mensual'!IQ48)</f>
        <v>0</v>
      </c>
      <c r="L49" s="116">
        <f>IF($A49="","",'Situfin serie mensual'!IR48)</f>
        <v>0</v>
      </c>
      <c r="M49" s="116">
        <f>IF($A49="","",'Situfin serie mensual'!IS48)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mensual'!IH49)</f>
        <v>2.2444666959999999</v>
      </c>
      <c r="C50" s="116">
        <f>IF($A50="","",'Situfin serie mensual'!II49)</f>
        <v>4.4900362889999998</v>
      </c>
      <c r="D50" s="116">
        <f>IF($A50="","",'Situfin serie mensual'!IJ49)</f>
        <v>5.638468166</v>
      </c>
      <c r="E50" s="116">
        <f>IF($A50="","",'Situfin serie mensual'!IK49)</f>
        <v>7.2022718260000005</v>
      </c>
      <c r="F50" s="116">
        <f>IF($A50="","",'Situfin serie mensual'!IL49)</f>
        <v>5.0149778630000004</v>
      </c>
      <c r="G50" s="116">
        <f>IF($A50="","",'Situfin serie mensual'!IM49)</f>
        <v>5.9193940879999998</v>
      </c>
      <c r="H50" s="116">
        <f>IF($A50="","",'Situfin serie mensual'!IN49)</f>
        <v>8.8656078980000004</v>
      </c>
      <c r="I50" s="116">
        <f>IF($A50="","",'Situfin serie mensual'!IO49)</f>
        <v>4.9589981730000003</v>
      </c>
      <c r="J50" s="116">
        <f>IF($A50="","",'Situfin serie mensual'!IP49)</f>
        <v>11.461184628000002</v>
      </c>
      <c r="K50" s="116">
        <f>IF($A50="","",'Situfin serie mensual'!IQ49)</f>
        <v>0</v>
      </c>
      <c r="L50" s="116">
        <f>IF($A50="","",'Situfin serie mensual'!IR49)</f>
        <v>0</v>
      </c>
      <c r="M50" s="116">
        <f>IF($A50="","",'Situfin serie mensual'!IS49)</f>
        <v>0</v>
      </c>
      <c r="N50" s="116">
        <f t="shared" si="1"/>
        <v>55.795405626999994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mensual'!IH50)</f>
        <v>2.2444666959999999</v>
      </c>
      <c r="C51" s="116">
        <f>IF($A51="","",'Situfin serie mensual'!II50)</f>
        <v>4.4900362889999998</v>
      </c>
      <c r="D51" s="116">
        <f>IF($A51="","",'Situfin serie mensual'!IJ50)</f>
        <v>5.638468166</v>
      </c>
      <c r="E51" s="116">
        <f>IF($A51="","",'Situfin serie mensual'!IK50)</f>
        <v>7.2022718260000005</v>
      </c>
      <c r="F51" s="116">
        <f>IF($A51="","",'Situfin serie mensual'!IL50)</f>
        <v>5.0149778630000004</v>
      </c>
      <c r="G51" s="116">
        <f>IF($A51="","",'Situfin serie mensual'!IM50)</f>
        <v>5.9193940879999998</v>
      </c>
      <c r="H51" s="116">
        <f>IF($A51="","",'Situfin serie mensual'!IN50)</f>
        <v>8.8656078980000004</v>
      </c>
      <c r="I51" s="116">
        <f>IF($A51="","",'Situfin serie mensual'!IO50)</f>
        <v>4.9589981730000003</v>
      </c>
      <c r="J51" s="116">
        <f>IF($A51="","",'Situfin serie mensual'!IP50)</f>
        <v>11.461184628000002</v>
      </c>
      <c r="K51" s="116">
        <f>IF($A51="","",'Situfin serie mensual'!IQ50)</f>
        <v>0</v>
      </c>
      <c r="L51" s="116">
        <f>IF($A51="","",'Situfin serie mensual'!IR50)</f>
        <v>0</v>
      </c>
      <c r="M51" s="116">
        <f>IF($A51="","",'Situfin serie mensual'!IS50)</f>
        <v>0</v>
      </c>
      <c r="N51" s="116">
        <f t="shared" si="1"/>
        <v>55.795405626999994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mensual'!IH51)</f>
        <v>0</v>
      </c>
      <c r="C52" s="116">
        <f>IF($A52="","",'Situfin serie mensual'!II51)</f>
        <v>0</v>
      </c>
      <c r="D52" s="116">
        <f>IF($A52="","",'Situfin serie mensual'!IJ51)</f>
        <v>0</v>
      </c>
      <c r="E52" s="116">
        <f>IF($A52="","",'Situfin serie mensual'!IK51)</f>
        <v>0</v>
      </c>
      <c r="F52" s="116">
        <f>IF($A52="","",'Situfin serie mensual'!IL51)</f>
        <v>0</v>
      </c>
      <c r="G52" s="116">
        <f>IF($A52="","",'Situfin serie mensual'!IM51)</f>
        <v>0</v>
      </c>
      <c r="H52" s="116">
        <f>IF($A52="","",'Situfin serie mensual'!IN51)</f>
        <v>0</v>
      </c>
      <c r="I52" s="116">
        <f>IF($A52="","",'Situfin serie mensual'!IO51)</f>
        <v>0</v>
      </c>
      <c r="J52" s="116">
        <f>IF($A52="","",'Situfin serie mensual'!IP51)</f>
        <v>0</v>
      </c>
      <c r="K52" s="116">
        <f>IF($A52="","",'Situfin serie mensual'!IQ51)</f>
        <v>0</v>
      </c>
      <c r="L52" s="116">
        <f>IF($A52="","",'Situfin serie mensual'!IR51)</f>
        <v>0</v>
      </c>
      <c r="M52" s="116">
        <f>IF($A52="","",'Situfin serie mensual'!IS51)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mensual'!IH52)</f>
        <v>299.61482596100001</v>
      </c>
      <c r="C53" s="116">
        <f>IF($A53="","",'Situfin serie mensual'!II52)</f>
        <v>371.32845624100003</v>
      </c>
      <c r="D53" s="116">
        <f>IF($A53="","",'Situfin serie mensual'!IJ52)</f>
        <v>401.85798513800006</v>
      </c>
      <c r="E53" s="116">
        <f>IF($A53="","",'Situfin serie mensual'!IK52)</f>
        <v>479.02433666399997</v>
      </c>
      <c r="F53" s="116">
        <f>IF($A53="","",'Situfin serie mensual'!IL52)</f>
        <v>414.80375485600001</v>
      </c>
      <c r="G53" s="116">
        <f>IF($A53="","",'Situfin serie mensual'!IM52)</f>
        <v>339.37392405799994</v>
      </c>
      <c r="H53" s="116">
        <f>IF($A53="","",'Situfin serie mensual'!IN52)</f>
        <v>402.86263168800008</v>
      </c>
      <c r="I53" s="116">
        <f>IF($A53="","",'Situfin serie mensual'!IO52)</f>
        <v>435.02445174700006</v>
      </c>
      <c r="J53" s="116">
        <f>IF($A53="","",'Situfin serie mensual'!IP52)</f>
        <v>472.89827794899998</v>
      </c>
      <c r="K53" s="116">
        <f>IF($A53="","",'Situfin serie mensual'!IQ52)</f>
        <v>0</v>
      </c>
      <c r="L53" s="116">
        <f>IF($A53="","",'Situfin serie mensual'!IR52)</f>
        <v>0</v>
      </c>
      <c r="M53" s="116">
        <f>IF($A53="","",'Situfin serie mensual'!IS52)</f>
        <v>0</v>
      </c>
      <c r="N53" s="116">
        <f t="shared" si="1"/>
        <v>3616.7886443019997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mensual'!IH53)</f>
        <v>202.96262200300001</v>
      </c>
      <c r="C54" s="116">
        <f>IF($A54="","",'Situfin serie mensual'!II53)</f>
        <v>272.46587209600006</v>
      </c>
      <c r="D54" s="116">
        <f>IF($A54="","",'Situfin serie mensual'!IJ53)</f>
        <v>302.55868385800005</v>
      </c>
      <c r="E54" s="116">
        <f>IF($A54="","",'Situfin serie mensual'!IK53)</f>
        <v>324.99023718399997</v>
      </c>
      <c r="F54" s="116">
        <f>IF($A54="","",'Situfin serie mensual'!IL53)</f>
        <v>290.82408961499999</v>
      </c>
      <c r="G54" s="116">
        <f>IF($A54="","",'Situfin serie mensual'!IM53)</f>
        <v>233.73494453099997</v>
      </c>
      <c r="H54" s="116">
        <f>IF($A54="","",'Situfin serie mensual'!IN53)</f>
        <v>268.02734554200003</v>
      </c>
      <c r="I54" s="116">
        <f>IF($A54="","",'Situfin serie mensual'!IO53)</f>
        <v>293.55282689500007</v>
      </c>
      <c r="J54" s="116">
        <f>IF($A54="","",'Situfin serie mensual'!IP53)</f>
        <v>318.86231609399994</v>
      </c>
      <c r="K54" s="116">
        <f>IF($A54="","",'Situfin serie mensual'!IQ53)</f>
        <v>0</v>
      </c>
      <c r="L54" s="116">
        <f>IF($A54="","",'Situfin serie mensual'!IR53)</f>
        <v>0</v>
      </c>
      <c r="M54" s="116">
        <f>IF($A54="","",'Situfin serie mensual'!IS53)</f>
        <v>0</v>
      </c>
      <c r="N54" s="116">
        <f t="shared" si="1"/>
        <v>2507.9789378180003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mensual'!IH54)</f>
        <v>96.652203958000001</v>
      </c>
      <c r="C55" s="116">
        <f>IF($A55="","",'Situfin serie mensual'!II54)</f>
        <v>98.862584145</v>
      </c>
      <c r="D55" s="116">
        <f>IF($A55="","",'Situfin serie mensual'!IJ54)</f>
        <v>99.299301279999995</v>
      </c>
      <c r="E55" s="116">
        <f>IF($A55="","",'Situfin serie mensual'!IK54)</f>
        <v>154.03409948000001</v>
      </c>
      <c r="F55" s="116">
        <f>IF($A55="","",'Situfin serie mensual'!IL54)</f>
        <v>123.97966524100001</v>
      </c>
      <c r="G55" s="116">
        <f>IF($A55="","",'Situfin serie mensual'!IM54)</f>
        <v>105.63897952699999</v>
      </c>
      <c r="H55" s="116">
        <f>IF($A55="","",'Situfin serie mensual'!IN54)</f>
        <v>134.83528614600002</v>
      </c>
      <c r="I55" s="116">
        <f>IF($A55="","",'Situfin serie mensual'!IO54)</f>
        <v>141.47162485200002</v>
      </c>
      <c r="J55" s="116">
        <f>IF($A55="","",'Situfin serie mensual'!IP54)</f>
        <v>154.03596185500001</v>
      </c>
      <c r="K55" s="116">
        <f>IF($A55="","",'Situfin serie mensual'!IQ54)</f>
        <v>0</v>
      </c>
      <c r="L55" s="116">
        <f>IF($A55="","",'Situfin serie mensual'!IR54)</f>
        <v>0</v>
      </c>
      <c r="M55" s="116">
        <f>IF($A55="","",'Situfin serie mensual'!IS54)</f>
        <v>0</v>
      </c>
      <c r="N55" s="116">
        <f t="shared" si="1"/>
        <v>1108.8097064840001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mensual'!IH55)</f>
        <v>610.447964361</v>
      </c>
      <c r="C56" s="114">
        <f>IF($A56="","",'Situfin serie mensual'!II55)</f>
        <v>739.55053188700003</v>
      </c>
      <c r="D56" s="114">
        <f>IF($A56="","",'Situfin serie mensual'!IJ55)</f>
        <v>758.81322253100006</v>
      </c>
      <c r="E56" s="114">
        <f>IF($A56="","",'Situfin serie mensual'!IK55)</f>
        <v>758.67116838799984</v>
      </c>
      <c r="F56" s="114">
        <f>IF($A56="","",'Situfin serie mensual'!IL55)</f>
        <v>677.11840093300009</v>
      </c>
      <c r="G56" s="114">
        <f>IF($A56="","",'Situfin serie mensual'!IM55)</f>
        <v>755.66983923800001</v>
      </c>
      <c r="H56" s="114">
        <f>IF($A56="","",'Situfin serie mensual'!IN55)</f>
        <v>726.43484904700006</v>
      </c>
      <c r="I56" s="114">
        <f>IF($A56="","",'Situfin serie mensual'!IO55)</f>
        <v>763.33991503600009</v>
      </c>
      <c r="J56" s="114">
        <f>IF($A56="","",'Situfin serie mensual'!IP55)</f>
        <v>694.46813931700001</v>
      </c>
      <c r="K56" s="114">
        <f>IF($A56="","",'Situfin serie mensual'!IQ55)</f>
        <v>0</v>
      </c>
      <c r="L56" s="114">
        <f>IF($A56="","",'Situfin serie mensual'!IR55)</f>
        <v>0</v>
      </c>
      <c r="M56" s="114">
        <f>IF($A56="","",'Situfin serie mensual'!IS55)</f>
        <v>0</v>
      </c>
      <c r="N56" s="114">
        <f t="shared" si="1"/>
        <v>6484.5140307380007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mensual'!IH56)</f>
        <v>361.184453249</v>
      </c>
      <c r="C57" s="116">
        <f>IF($A57="","",'Situfin serie mensual'!II56)</f>
        <v>392.58435272100002</v>
      </c>
      <c r="D57" s="116">
        <f>IF($A57="","",'Situfin serie mensual'!IJ56)</f>
        <v>393.12575886500002</v>
      </c>
      <c r="E57" s="116">
        <f>IF($A57="","",'Situfin serie mensual'!IK56)</f>
        <v>399.79406151699999</v>
      </c>
      <c r="F57" s="116">
        <f>IF($A57="","",'Situfin serie mensual'!IL56)</f>
        <v>394.38746515400004</v>
      </c>
      <c r="G57" s="116">
        <f>IF($A57="","",'Situfin serie mensual'!IM56)</f>
        <v>391.48082533199999</v>
      </c>
      <c r="H57" s="116">
        <f>IF($A57="","",'Situfin serie mensual'!IN56)</f>
        <v>399.55089403199997</v>
      </c>
      <c r="I57" s="116">
        <f>IF($A57="","",'Situfin serie mensual'!IO56)</f>
        <v>403.20626392700001</v>
      </c>
      <c r="J57" s="116">
        <f>IF($A57="","",'Situfin serie mensual'!IP56)</f>
        <v>403.60310564700001</v>
      </c>
      <c r="K57" s="116">
        <f>IF($A57="","",'Situfin serie mensual'!IQ56)</f>
        <v>0</v>
      </c>
      <c r="L57" s="116">
        <f>IF($A57="","",'Situfin serie mensual'!IR56)</f>
        <v>0</v>
      </c>
      <c r="M57" s="116">
        <f>IF($A57="","",'Situfin serie mensual'!IS56)</f>
        <v>0</v>
      </c>
      <c r="N57" s="116">
        <f t="shared" si="1"/>
        <v>3538.9171804440002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mensual'!IH57)</f>
        <v>217.69475839900002</v>
      </c>
      <c r="C58" s="116">
        <f>IF($A58="","",'Situfin serie mensual'!II57)</f>
        <v>280.33010949100003</v>
      </c>
      <c r="D58" s="116">
        <f>IF($A58="","",'Situfin serie mensual'!IJ57)</f>
        <v>198.994553086</v>
      </c>
      <c r="E58" s="116">
        <f>IF($A58="","",'Situfin serie mensual'!IK57)</f>
        <v>286.04875783299997</v>
      </c>
      <c r="F58" s="116">
        <f>IF($A58="","",'Situfin serie mensual'!IL57)</f>
        <v>209.276399849</v>
      </c>
      <c r="G58" s="116">
        <f>IF($A58="","",'Situfin serie mensual'!IM57)</f>
        <v>273.47520688599997</v>
      </c>
      <c r="H58" s="116">
        <f>IF($A58="","",'Situfin serie mensual'!IN57)</f>
        <v>215.64821542999999</v>
      </c>
      <c r="I58" s="116">
        <f>IF($A58="","",'Situfin serie mensual'!IO57)</f>
        <v>302.51916913700001</v>
      </c>
      <c r="J58" s="116">
        <f>IF($A58="","",'Situfin serie mensual'!IP57)</f>
        <v>223.00429313200002</v>
      </c>
      <c r="K58" s="116">
        <f>IF($A58="","",'Situfin serie mensual'!IQ57)</f>
        <v>0</v>
      </c>
      <c r="L58" s="116">
        <f>IF($A58="","",'Situfin serie mensual'!IR57)</f>
        <v>0</v>
      </c>
      <c r="M58" s="116">
        <f>IF($A58="","",'Situfin serie mensual'!IS57)</f>
        <v>0</v>
      </c>
      <c r="N58" s="116">
        <f t="shared" si="1"/>
        <v>2206.991463243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mensual'!IH58)</f>
        <v>31.568752713000006</v>
      </c>
      <c r="C59" s="116">
        <f>IF($A59="","",'Situfin serie mensual'!II58)</f>
        <v>66.636069675000002</v>
      </c>
      <c r="D59" s="116">
        <f>IF($A59="","",'Situfin serie mensual'!IJ58)</f>
        <v>166.69291058000002</v>
      </c>
      <c r="E59" s="116">
        <f>IF($A59="","",'Situfin serie mensual'!IK58)</f>
        <v>72.828349037999985</v>
      </c>
      <c r="F59" s="116">
        <f>IF($A59="","",'Situfin serie mensual'!IL58)</f>
        <v>73.454535929999977</v>
      </c>
      <c r="G59" s="116">
        <f>IF($A59="","",'Situfin serie mensual'!IM58)</f>
        <v>90.71380701999999</v>
      </c>
      <c r="H59" s="116">
        <f>IF($A59="","",'Situfin serie mensual'!IN58)</f>
        <v>111.23573958499999</v>
      </c>
      <c r="I59" s="116">
        <f>IF($A59="","",'Situfin serie mensual'!IO58)</f>
        <v>57.614481972</v>
      </c>
      <c r="J59" s="116">
        <f>IF($A59="","",'Situfin serie mensual'!IP58)</f>
        <v>67.860740538000002</v>
      </c>
      <c r="K59" s="116">
        <f>IF($A59="","",'Situfin serie mensual'!IQ58)</f>
        <v>0</v>
      </c>
      <c r="L59" s="116">
        <f>IF($A59="","",'Situfin serie mensual'!IR58)</f>
        <v>0</v>
      </c>
      <c r="M59" s="116">
        <f>IF($A59="","",'Situfin serie mensual'!IS58)</f>
        <v>0</v>
      </c>
      <c r="N59" s="116">
        <f t="shared" si="1"/>
        <v>738.60538705099998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mensual'!IH59)</f>
        <v>48.702143448000001</v>
      </c>
      <c r="C60" s="114">
        <f>IF($A60="","",'Situfin serie mensual'!II59)</f>
        <v>65.878293010000007</v>
      </c>
      <c r="D60" s="114">
        <f>IF($A60="","",'Situfin serie mensual'!IJ59)</f>
        <v>289.038785163</v>
      </c>
      <c r="E60" s="114">
        <f>IF($A60="","",'Situfin serie mensual'!IK59)</f>
        <v>103.99018276699999</v>
      </c>
      <c r="F60" s="114">
        <f>IF($A60="","",'Situfin serie mensual'!IL59)</f>
        <v>148.08465399100001</v>
      </c>
      <c r="G60" s="114">
        <f>IF($A60="","",'Situfin serie mensual'!IM59)</f>
        <v>101.05044324400001</v>
      </c>
      <c r="H60" s="114">
        <f>IF($A60="","",'Situfin serie mensual'!IN59)</f>
        <v>292.63191656100003</v>
      </c>
      <c r="I60" s="114">
        <f>IF($A60="","",'Situfin serie mensual'!IO59)</f>
        <v>80.197789756000006</v>
      </c>
      <c r="J60" s="114">
        <f>IF($A60="","",'Situfin serie mensual'!IP59)</f>
        <v>105.43594014999999</v>
      </c>
      <c r="K60" s="114">
        <f>IF($A60="","",'Situfin serie mensual'!IQ59)</f>
        <v>0</v>
      </c>
      <c r="L60" s="114">
        <f>IF($A60="","",'Situfin serie mensual'!IR59)</f>
        <v>0</v>
      </c>
      <c r="M60" s="114">
        <f>IF($A60="","",'Situfin serie mensual'!IS59)</f>
        <v>0</v>
      </c>
      <c r="N60" s="114">
        <f t="shared" si="1"/>
        <v>1235.0101480900003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mensual'!IH60)</f>
        <v>17.960889546000001</v>
      </c>
      <c r="C61" s="116">
        <f>IF($A61="","",'Situfin serie mensual'!II60)</f>
        <v>14.814047390000001</v>
      </c>
      <c r="D61" s="116">
        <f>IF($A61="","",'Situfin serie mensual'!IJ60)</f>
        <v>46.996443696</v>
      </c>
      <c r="E61" s="116">
        <f>IF($A61="","",'Situfin serie mensual'!IK60)</f>
        <v>65.431476545999999</v>
      </c>
      <c r="F61" s="116">
        <f>IF($A61="","",'Situfin serie mensual'!IL60)</f>
        <v>62.052607149000004</v>
      </c>
      <c r="G61" s="116">
        <f>IF($A61="","",'Situfin serie mensual'!IM60)</f>
        <v>35.981243816000003</v>
      </c>
      <c r="H61" s="116">
        <f>IF($A61="","",'Situfin serie mensual'!IN60)</f>
        <v>74.192838196999986</v>
      </c>
      <c r="I61" s="116">
        <f>IF($A61="","",'Situfin serie mensual'!IO60)</f>
        <v>32.002067650000008</v>
      </c>
      <c r="J61" s="116">
        <f>IF($A61="","",'Situfin serie mensual'!IP60)</f>
        <v>22.047084529999999</v>
      </c>
      <c r="K61" s="116">
        <f>IF($A61="","",'Situfin serie mensual'!IQ60)</f>
        <v>0</v>
      </c>
      <c r="L61" s="116">
        <f>IF($A61="","",'Situfin serie mensual'!IR60)</f>
        <v>0</v>
      </c>
      <c r="M61" s="116">
        <f>IF($A61="","",'Situfin serie mensual'!IS60)</f>
        <v>0</v>
      </c>
      <c r="N61" s="116">
        <f t="shared" si="1"/>
        <v>371.47869852000002</v>
      </c>
      <c r="O61" s="10"/>
      <c r="P61" s="10"/>
    </row>
    <row r="62" spans="1:16" s="117" customFormat="1" ht="25.5" hidden="1" x14ac:dyDescent="0.2">
      <c r="A62" s="33" t="s">
        <v>41</v>
      </c>
      <c r="B62" s="116">
        <f>IF($A62="","",'Situfin serie mensual'!IH61)</f>
        <v>6.627737647</v>
      </c>
      <c r="C62" s="116">
        <f>IF($A62="","",'Situfin serie mensual'!II61)</f>
        <v>1.5</v>
      </c>
      <c r="D62" s="116">
        <f>IF($A62="","",'Situfin serie mensual'!IJ61)</f>
        <v>9.5039999999999996</v>
      </c>
      <c r="E62" s="116">
        <f>IF($A62="","",'Situfin serie mensual'!IK61)</f>
        <v>28.292877187999999</v>
      </c>
      <c r="F62" s="116">
        <f>IF($A62="","",'Situfin serie mensual'!IL61)</f>
        <v>1.499930446</v>
      </c>
      <c r="G62" s="116">
        <f>IF($A62="","",'Situfin serie mensual'!IM61)</f>
        <v>6.8419799999999995</v>
      </c>
      <c r="H62" s="116">
        <f>IF($A62="","",'Situfin serie mensual'!IN61)</f>
        <v>16.119040000000002</v>
      </c>
      <c r="I62" s="116">
        <f>IF($A62="","",'Situfin serie mensual'!IO61)</f>
        <v>6.4192825030000007</v>
      </c>
      <c r="J62" s="116">
        <f>IF($A62="","",'Situfin serie mensual'!IP61)</f>
        <v>2.6</v>
      </c>
      <c r="K62" s="116">
        <f>IF($A62="","",'Situfin serie mensual'!IQ61)</f>
        <v>0</v>
      </c>
      <c r="L62" s="116">
        <f>IF($A62="","",'Situfin serie mensual'!IR61)</f>
        <v>0</v>
      </c>
      <c r="M62" s="116">
        <f>IF($A62="","",'Situfin serie mensual'!IS61)</f>
        <v>0</v>
      </c>
      <c r="N62" s="116">
        <f t="shared" si="1"/>
        <v>79.404847783999998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mensual'!IH62)</f>
        <v>4.6095970140000002</v>
      </c>
      <c r="C63" s="116">
        <f>IF($A63="","",'Situfin serie mensual'!II62)</f>
        <v>4.7976671450000001</v>
      </c>
      <c r="D63" s="116">
        <f>IF($A63="","",'Situfin serie mensual'!IJ62)</f>
        <v>12.655019925000001</v>
      </c>
      <c r="E63" s="116">
        <f>IF($A63="","",'Situfin serie mensual'!IK62)</f>
        <v>25.299137942999998</v>
      </c>
      <c r="F63" s="116">
        <f>IF($A63="","",'Situfin serie mensual'!IL62)</f>
        <v>29.598558240000003</v>
      </c>
      <c r="G63" s="116">
        <f>IF($A63="","",'Situfin serie mensual'!IM62)</f>
        <v>14.267149925999998</v>
      </c>
      <c r="H63" s="116">
        <f>IF($A63="","",'Situfin serie mensual'!IN62)</f>
        <v>32.398725514999995</v>
      </c>
      <c r="I63" s="116">
        <f>IF($A63="","",'Situfin serie mensual'!IO62)</f>
        <v>16.398954414999999</v>
      </c>
      <c r="J63" s="116">
        <f>IF($A63="","",'Situfin serie mensual'!IP62)</f>
        <v>8.0399105720000001</v>
      </c>
      <c r="K63" s="116">
        <f>IF($A63="","",'Situfin serie mensual'!IQ62)</f>
        <v>0</v>
      </c>
      <c r="L63" s="116">
        <f>IF($A63="","",'Situfin serie mensual'!IR62)</f>
        <v>0</v>
      </c>
      <c r="M63" s="116">
        <f>IF($A63="","",'Situfin serie mensual'!IS62)</f>
        <v>0</v>
      </c>
      <c r="N63" s="116">
        <f t="shared" si="1"/>
        <v>148.06472069500001</v>
      </c>
      <c r="O63" s="10"/>
      <c r="P63" s="10"/>
    </row>
    <row r="64" spans="1:16" s="117" customFormat="1" ht="25.5" hidden="1" x14ac:dyDescent="0.2">
      <c r="A64" s="33" t="s">
        <v>43</v>
      </c>
      <c r="B64" s="116">
        <f>IF($A64="","",'Situfin serie mensual'!IH63)</f>
        <v>2.010738221</v>
      </c>
      <c r="C64" s="116">
        <f>IF($A64="","",'Situfin serie mensual'!II63)</f>
        <v>0.88449999999999995</v>
      </c>
      <c r="D64" s="116">
        <f>IF($A64="","",'Situfin serie mensual'!IJ63)</f>
        <v>0.62982123499999998</v>
      </c>
      <c r="E64" s="116">
        <f>IF($A64="","",'Situfin serie mensual'!IK63)</f>
        <v>1.4964637730000003</v>
      </c>
      <c r="F64" s="116">
        <f>IF($A64="","",'Situfin serie mensual'!IL63)</f>
        <v>6.9897078429999997</v>
      </c>
      <c r="G64" s="116">
        <f>IF($A64="","",'Situfin serie mensual'!IM63)</f>
        <v>3.5798026539999999</v>
      </c>
      <c r="H64" s="116">
        <f>IF($A64="","",'Situfin serie mensual'!IN63)</f>
        <v>1.8829649800000006</v>
      </c>
      <c r="I64" s="116">
        <f>IF($A64="","",'Situfin serie mensual'!IO63)</f>
        <v>0.32346610499999995</v>
      </c>
      <c r="J64" s="116">
        <f>IF($A64="","",'Situfin serie mensual'!IP63)</f>
        <v>0.58358900399999991</v>
      </c>
      <c r="K64" s="116">
        <f>IF($A64="","",'Situfin serie mensual'!IQ63)</f>
        <v>0</v>
      </c>
      <c r="L64" s="116">
        <f>IF($A64="","",'Situfin serie mensual'!IR63)</f>
        <v>0</v>
      </c>
      <c r="M64" s="116">
        <f>IF($A64="","",'Situfin serie mensual'!IS63)</f>
        <v>0</v>
      </c>
      <c r="N64" s="116">
        <f t="shared" si="1"/>
        <v>18.381053815000005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mensual'!IH64)</f>
        <v>0.325883331</v>
      </c>
      <c r="C65" s="116">
        <f>IF($A65="","",'Situfin serie mensual'!II64)</f>
        <v>4.5575469119999994</v>
      </c>
      <c r="D65" s="116">
        <f>IF($A65="","",'Situfin serie mensual'!IJ64)</f>
        <v>21.108269202999999</v>
      </c>
      <c r="E65" s="116">
        <f>IF($A65="","",'Situfin serie mensual'!IK64)</f>
        <v>7.6636643089999996</v>
      </c>
      <c r="F65" s="116">
        <f>IF($A65="","",'Situfin serie mensual'!IL64)</f>
        <v>21.177577286999998</v>
      </c>
      <c r="G65" s="116">
        <f>IF($A65="","",'Situfin serie mensual'!IM64)</f>
        <v>8.652977903</v>
      </c>
      <c r="H65" s="116">
        <f>IF($A65="","",'Situfin serie mensual'!IN64)</f>
        <v>21.201774368999999</v>
      </c>
      <c r="I65" s="116">
        <f>IF($A65="","",'Situfin serie mensual'!IO64)</f>
        <v>6.2706182540000004</v>
      </c>
      <c r="J65" s="116">
        <f>IF($A65="","",'Situfin serie mensual'!IP64)</f>
        <v>8.152824991000001</v>
      </c>
      <c r="K65" s="116">
        <f>IF($A65="","",'Situfin serie mensual'!IQ64)</f>
        <v>0</v>
      </c>
      <c r="L65" s="116">
        <f>IF($A65="","",'Situfin serie mensual'!IR64)</f>
        <v>0</v>
      </c>
      <c r="M65" s="116">
        <f>IF($A65="","",'Situfin serie mensual'!IS64)</f>
        <v>0</v>
      </c>
      <c r="N65" s="116">
        <f t="shared" si="1"/>
        <v>99.111136559000002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mensual'!IH65)</f>
        <v>4.386933333</v>
      </c>
      <c r="C66" s="116">
        <f>IF($A66="","",'Situfin serie mensual'!II65)</f>
        <v>3.0743333330000002</v>
      </c>
      <c r="D66" s="116">
        <f>IF($A66="","",'Situfin serie mensual'!IJ65)</f>
        <v>3.0993333330000001</v>
      </c>
      <c r="E66" s="116">
        <f>IF($A66="","",'Situfin serie mensual'!IK65)</f>
        <v>2.6793333330000002</v>
      </c>
      <c r="F66" s="116">
        <f>IF($A66="","",'Situfin serie mensual'!IL65)</f>
        <v>2.7868333330000001</v>
      </c>
      <c r="G66" s="116">
        <f>IF($A66="","",'Situfin serie mensual'!IM65)</f>
        <v>2.6393333330000002</v>
      </c>
      <c r="H66" s="116">
        <f>IF($A66="","",'Situfin serie mensual'!IN65)</f>
        <v>2.5903333330000002</v>
      </c>
      <c r="I66" s="116">
        <f>IF($A66="","",'Situfin serie mensual'!IO65)</f>
        <v>2.5897463730000001</v>
      </c>
      <c r="J66" s="116">
        <f>IF($A66="","",'Situfin serie mensual'!IP65)</f>
        <v>2.6707599630000001</v>
      </c>
      <c r="K66" s="116">
        <f>IF($A66="","",'Situfin serie mensual'!IQ65)</f>
        <v>0</v>
      </c>
      <c r="L66" s="116">
        <f>IF($A66="","",'Situfin serie mensual'!IR65)</f>
        <v>0</v>
      </c>
      <c r="M66" s="116">
        <f>IF($A66="","",'Situfin serie mensual'!IS65)</f>
        <v>0</v>
      </c>
      <c r="N66" s="116">
        <f t="shared" si="1"/>
        <v>26.516939667000003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mensual'!IH66)</f>
        <v>30.741253902</v>
      </c>
      <c r="C67" s="116">
        <f>IF($A67="","",'Situfin serie mensual'!II66)</f>
        <v>51.064245620000001</v>
      </c>
      <c r="D67" s="116">
        <f>IF($A67="","",'Situfin serie mensual'!IJ66)</f>
        <v>242.042341467</v>
      </c>
      <c r="E67" s="116">
        <f>IF($A67="","",'Situfin serie mensual'!IK66)</f>
        <v>38.558706221000001</v>
      </c>
      <c r="F67" s="116">
        <f>IF($A67="","",'Situfin serie mensual'!IL66)</f>
        <v>86.032046842</v>
      </c>
      <c r="G67" s="116">
        <f>IF($A67="","",'Situfin serie mensual'!IM66)</f>
        <v>65.069199428000005</v>
      </c>
      <c r="H67" s="116">
        <f>IF($A67="","",'Situfin serie mensual'!IN66)</f>
        <v>218.43907836400001</v>
      </c>
      <c r="I67" s="116">
        <f>IF($A67="","",'Situfin serie mensual'!IO66)</f>
        <v>48.195722105999998</v>
      </c>
      <c r="J67" s="116">
        <f>IF($A67="","",'Situfin serie mensual'!IP66)</f>
        <v>83.388855620000001</v>
      </c>
      <c r="K67" s="116">
        <f>IF($A67="","",'Situfin serie mensual'!IQ66)</f>
        <v>0</v>
      </c>
      <c r="L67" s="116">
        <f>IF($A67="","",'Situfin serie mensual'!IR66)</f>
        <v>0</v>
      </c>
      <c r="M67" s="116">
        <f>IF($A67="","",'Situfin serie mensual'!IS66)</f>
        <v>0</v>
      </c>
      <c r="N67" s="116">
        <f t="shared" si="1"/>
        <v>863.53144956999995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mensual'!IH67)</f>
        <v>30.741253902</v>
      </c>
      <c r="C68" s="116">
        <f>IF($A68="","",'Situfin serie mensual'!II67)</f>
        <v>51.064245620000001</v>
      </c>
      <c r="D68" s="116">
        <f>IF($A68="","",'Situfin serie mensual'!IJ67)</f>
        <v>64.504475353999993</v>
      </c>
      <c r="E68" s="116">
        <f>IF($A68="","",'Situfin serie mensual'!IK67)</f>
        <v>38.558706221000001</v>
      </c>
      <c r="F68" s="116">
        <f>IF($A68="","",'Situfin serie mensual'!IL67)</f>
        <v>86.032046842</v>
      </c>
      <c r="G68" s="116">
        <f>IF($A68="","",'Situfin serie mensual'!IM67)</f>
        <v>65.069199428000005</v>
      </c>
      <c r="H68" s="116">
        <f>IF($A68="","",'Situfin serie mensual'!IN67)</f>
        <v>40.901212222000005</v>
      </c>
      <c r="I68" s="116">
        <f>IF($A68="","",'Situfin serie mensual'!IO67)</f>
        <v>48.195722105999998</v>
      </c>
      <c r="J68" s="116">
        <f>IF($A68="","",'Situfin serie mensual'!IP67)</f>
        <v>83.388855620000001</v>
      </c>
      <c r="K68" s="116">
        <f>IF($A68="","",'Situfin serie mensual'!IQ67)</f>
        <v>0</v>
      </c>
      <c r="L68" s="116">
        <f>IF($A68="","",'Situfin serie mensual'!IR67)</f>
        <v>0</v>
      </c>
      <c r="M68" s="116">
        <f>IF($A68="","",'Situfin serie mensual'!IS67)</f>
        <v>0</v>
      </c>
      <c r="N68" s="116">
        <f t="shared" si="1"/>
        <v>508.45571731500007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mensual'!IH68)</f>
        <v>0</v>
      </c>
      <c r="C69" s="116">
        <f>IF($A69="","",'Situfin serie mensual'!II68)</f>
        <v>0</v>
      </c>
      <c r="D69" s="116">
        <f>IF($A69="","",'Situfin serie mensual'!IJ68)</f>
        <v>0</v>
      </c>
      <c r="E69" s="116">
        <f>IF($A69="","",'Situfin serie mensual'!IK68)</f>
        <v>0</v>
      </c>
      <c r="F69" s="116">
        <f>IF($A69="","",'Situfin serie mensual'!IL68)</f>
        <v>0</v>
      </c>
      <c r="G69" s="116">
        <f>IF($A69="","",'Situfin serie mensual'!IM68)</f>
        <v>0</v>
      </c>
      <c r="H69" s="116">
        <f>IF($A69="","",'Situfin serie mensual'!IN68)</f>
        <v>0</v>
      </c>
      <c r="I69" s="116">
        <f>IF($A69="","",'Situfin serie mensual'!IO68)</f>
        <v>0</v>
      </c>
      <c r="J69" s="116">
        <f>IF($A69="","",'Situfin serie mensual'!IP68)</f>
        <v>0</v>
      </c>
      <c r="K69" s="116">
        <f>IF($A69="","",'Situfin serie mensual'!IQ68)</f>
        <v>0</v>
      </c>
      <c r="L69" s="116">
        <f>IF($A69="","",'Situfin serie mensual'!IR68)</f>
        <v>0</v>
      </c>
      <c r="M69" s="116">
        <f>IF($A69="","",'Situfin serie mensual'!IS68)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mensual'!IH69)</f>
        <v>0</v>
      </c>
      <c r="C70" s="116">
        <f>IF($A70="","",'Situfin serie mensual'!II69)</f>
        <v>0</v>
      </c>
      <c r="D70" s="116">
        <f>IF($A70="","",'Situfin serie mensual'!IJ69)</f>
        <v>177.53786611300001</v>
      </c>
      <c r="E70" s="116">
        <f>IF($A70="","",'Situfin serie mensual'!IK69)</f>
        <v>0</v>
      </c>
      <c r="F70" s="116">
        <f>IF($A70="","",'Situfin serie mensual'!IL69)</f>
        <v>0</v>
      </c>
      <c r="G70" s="116">
        <f>IF($A70="","",'Situfin serie mensual'!IM69)</f>
        <v>0</v>
      </c>
      <c r="H70" s="116">
        <f>IF($A70="","",'Situfin serie mensual'!IN69)</f>
        <v>177.53786614200001</v>
      </c>
      <c r="I70" s="116">
        <f>IF($A70="","",'Situfin serie mensual'!IO69)</f>
        <v>0</v>
      </c>
      <c r="J70" s="116">
        <f>IF($A70="","",'Situfin serie mensual'!IP69)</f>
        <v>0</v>
      </c>
      <c r="K70" s="116">
        <f>IF($A70="","",'Situfin serie mensual'!IQ69)</f>
        <v>0</v>
      </c>
      <c r="L70" s="116">
        <f>IF($A70="","",'Situfin serie mensual'!IR69)</f>
        <v>0</v>
      </c>
      <c r="M70" s="116">
        <f>IF($A70="","",'Situfin serie mensual'!IS69)</f>
        <v>0</v>
      </c>
      <c r="N70" s="116">
        <f t="shared" si="1"/>
        <v>355.07573225500005</v>
      </c>
      <c r="O70" s="10"/>
      <c r="P70" s="10"/>
    </row>
    <row r="71" spans="1:18" s="117" customFormat="1" ht="12.75" x14ac:dyDescent="0.2">
      <c r="A71" s="13"/>
      <c r="B71" s="116" t="str">
        <f>IF($A71="","",'Situfin serie mensual'!IH70)</f>
        <v/>
      </c>
      <c r="C71" s="116" t="str">
        <f>IF($A71="","",'Situfin serie mensual'!II70)</f>
        <v/>
      </c>
      <c r="D71" s="116" t="str">
        <f>IF($A71="","",'Situfin serie mensual'!IJ70)</f>
        <v/>
      </c>
      <c r="E71" s="116" t="str">
        <f>IF($A71="","",'Situfin serie mensual'!IK70)</f>
        <v/>
      </c>
      <c r="F71" s="116" t="str">
        <f>IF($A71="","",'Situfin serie mensual'!IL70)</f>
        <v/>
      </c>
      <c r="G71" s="116" t="str">
        <f>IF($A71="","",'Situfin serie mensual'!IM70)</f>
        <v/>
      </c>
      <c r="H71" s="116" t="str">
        <f>IF($A71="","",'Situfin serie mensual'!IN70)</f>
        <v/>
      </c>
      <c r="I71" s="116" t="str">
        <f>IF($A71="","",'Situfin serie mensual'!IO70)</f>
        <v/>
      </c>
      <c r="J71" s="116" t="str">
        <f>IF($A71="","",'Situfin serie mensual'!IP70)</f>
        <v/>
      </c>
      <c r="K71" s="116" t="str">
        <f>IF($A71="","",'Situfin serie mensual'!IQ70)</f>
        <v/>
      </c>
      <c r="L71" s="116" t="str">
        <f>IF($A71="","",'Situfin serie mensual'!IR70)</f>
        <v/>
      </c>
      <c r="M71" s="116" t="str">
        <f>IF($A71="","",'Situfin serie mensual'!IS70)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mensual'!IH71)</f>
        <v>-169.01527598199982</v>
      </c>
      <c r="C72" s="124">
        <f>IF($A72="","",'Situfin serie mensual'!II71)</f>
        <v>-654.18197208300035</v>
      </c>
      <c r="D72" s="124">
        <f>IF($A72="","",'Situfin serie mensual'!IJ71)</f>
        <v>-951.37732902200014</v>
      </c>
      <c r="E72" s="124">
        <f>IF($A72="","",'Situfin serie mensual'!IK71)</f>
        <v>-247.86463740700037</v>
      </c>
      <c r="F72" s="124">
        <f>IF($A72="","",'Situfin serie mensual'!IL71)</f>
        <v>549.63029187399934</v>
      </c>
      <c r="G72" s="124">
        <f>IF($A72="","",'Situfin serie mensual'!IM71)</f>
        <v>266.98584449300051</v>
      </c>
      <c r="H72" s="124">
        <f>IF($A72="","",'Situfin serie mensual'!IN71)</f>
        <v>169.38205961299946</v>
      </c>
      <c r="I72" s="124">
        <f>IF($A72="","",'Situfin serie mensual'!IO71)</f>
        <v>-262.44385689499995</v>
      </c>
      <c r="J72" s="124">
        <f>IF($A72="","",'Situfin serie mensual'!IP71)</f>
        <v>-308.94926367899961</v>
      </c>
      <c r="K72" s="124">
        <f>IF($A72="","",'Situfin serie mensual'!IQ71)</f>
        <v>0</v>
      </c>
      <c r="L72" s="124">
        <f>IF($A72="","",'Situfin serie mensual'!IR71)</f>
        <v>0</v>
      </c>
      <c r="M72" s="124">
        <f>IF($A72="","",'Situfin serie mensual'!IS71)</f>
        <v>0</v>
      </c>
      <c r="N72" s="124">
        <f>+SUM(B72:M72)</f>
        <v>-1607.8341390880009</v>
      </c>
      <c r="O72" s="10"/>
      <c r="P72" s="10"/>
    </row>
    <row r="73" spans="1:18" s="117" customFormat="1" ht="12.75" x14ac:dyDescent="0.2">
      <c r="A73" s="111"/>
      <c r="B73" s="114" t="str">
        <f>IF($A73="","",'Situfin serie mensual'!IH72)</f>
        <v/>
      </c>
      <c r="C73" s="114" t="str">
        <f>IF($A73="","",'Situfin serie mensual'!II72)</f>
        <v/>
      </c>
      <c r="D73" s="114" t="str">
        <f>IF($A73="","",'Situfin serie mensual'!IJ72)</f>
        <v/>
      </c>
      <c r="E73" s="114" t="str">
        <f>IF($A73="","",'Situfin serie mensual'!IK72)</f>
        <v/>
      </c>
      <c r="F73" s="114" t="str">
        <f>IF($A73="","",'Situfin serie mensual'!IL72)</f>
        <v/>
      </c>
      <c r="G73" s="114" t="str">
        <f>IF($A73="","",'Situfin serie mensual'!IM72)</f>
        <v/>
      </c>
      <c r="H73" s="114" t="str">
        <f>IF($A73="","",'Situfin serie mensual'!IN72)</f>
        <v/>
      </c>
      <c r="I73" s="114" t="str">
        <f>IF($A73="","",'Situfin serie mensual'!IO72)</f>
        <v/>
      </c>
      <c r="J73" s="114" t="str">
        <f>IF($A73="","",'Situfin serie mensual'!IP72)</f>
        <v/>
      </c>
      <c r="K73" s="114" t="str">
        <f>IF($A73="","",'Situfin serie mensual'!IQ72)</f>
        <v/>
      </c>
      <c r="L73" s="114" t="str">
        <f>IF($A73="","",'Situfin serie mensual'!IR72)</f>
        <v/>
      </c>
      <c r="M73" s="114" t="str">
        <f>IF($A73="","",'Situfin serie mensual'!IS72)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mensual'!IH73)</f>
        <v/>
      </c>
      <c r="C74" s="120" t="str">
        <f>IF($A74="","",'Situfin serie mensual'!II73)</f>
        <v/>
      </c>
      <c r="D74" s="120" t="str">
        <f>IF($A74="","",'Situfin serie mensual'!IJ73)</f>
        <v/>
      </c>
      <c r="E74" s="120" t="str">
        <f>IF($A74="","",'Situfin serie mensual'!IK73)</f>
        <v/>
      </c>
      <c r="F74" s="120" t="str">
        <f>IF($A74="","",'Situfin serie mensual'!IL73)</f>
        <v/>
      </c>
      <c r="G74" s="120" t="str">
        <f>IF($A74="","",'Situfin serie mensual'!IM73)</f>
        <v/>
      </c>
      <c r="H74" s="120" t="str">
        <f>IF($A74="","",'Situfin serie mensual'!IN73)</f>
        <v/>
      </c>
      <c r="I74" s="120" t="str">
        <f>IF($A74="","",'Situfin serie mensual'!IO73)</f>
        <v/>
      </c>
      <c r="J74" s="120" t="str">
        <f>IF($A74="","",'Situfin serie mensual'!IP73)</f>
        <v/>
      </c>
      <c r="K74" s="120" t="str">
        <f>IF($A74="","",'Situfin serie mensual'!IQ73)</f>
        <v/>
      </c>
      <c r="L74" s="120" t="str">
        <f>IF($A74="","",'Situfin serie mensual'!IR73)</f>
        <v/>
      </c>
      <c r="M74" s="120" t="str">
        <f>IF($A74="","",'Situfin serie mensual'!IS73)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mensual'!IH74)</f>
        <v>360.286152238</v>
      </c>
      <c r="C75" s="114">
        <f>IF($A75="","",'Situfin serie mensual'!II74)</f>
        <v>535.47513248199994</v>
      </c>
      <c r="D75" s="114">
        <f>IF($A75="","",'Situfin serie mensual'!IJ74)</f>
        <v>615.89220963100001</v>
      </c>
      <c r="E75" s="114">
        <f>IF($A75="","",'Situfin serie mensual'!IK74)</f>
        <v>886.91010285099992</v>
      </c>
      <c r="F75" s="114">
        <f>IF($A75="","",'Situfin serie mensual'!IL74)</f>
        <v>363.67095662999998</v>
      </c>
      <c r="G75" s="114">
        <f>IF($A75="","",'Situfin serie mensual'!IM74)</f>
        <v>332.22961023699997</v>
      </c>
      <c r="H75" s="114">
        <f>IF($A75="","",'Situfin serie mensual'!IN74)</f>
        <v>602.87989839299996</v>
      </c>
      <c r="I75" s="114">
        <f>IF($A75="","",'Situfin serie mensual'!IO74)</f>
        <v>349.55572974400008</v>
      </c>
      <c r="J75" s="114">
        <f>IF($A75="","",'Situfin serie mensual'!IP74)</f>
        <v>264.53358075799997</v>
      </c>
      <c r="K75" s="114">
        <f>IF($A75="","",'Situfin serie mensual'!IQ74)</f>
        <v>0</v>
      </c>
      <c r="L75" s="114">
        <f>IF($A75="","",'Situfin serie mensual'!IR74)</f>
        <v>0</v>
      </c>
      <c r="M75" s="114">
        <f>IF($A75="","",'Situfin serie mensual'!IS74)</f>
        <v>0</v>
      </c>
      <c r="N75" s="114">
        <f>+SUM(B75:M75)</f>
        <v>4311.4333729640002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mensual'!IH75)</f>
        <v>308.62149716700003</v>
      </c>
      <c r="C76" s="116">
        <f>IF($A76="","",'Situfin serie mensual'!II75)</f>
        <v>527.13948275999996</v>
      </c>
      <c r="D76" s="116">
        <f>IF($A76="","",'Situfin serie mensual'!IJ75)</f>
        <v>474.64080677700008</v>
      </c>
      <c r="E76" s="116">
        <f>IF($A76="","",'Situfin serie mensual'!IK75)</f>
        <v>860.44673445399997</v>
      </c>
      <c r="F76" s="116">
        <f>IF($A76="","",'Situfin serie mensual'!IL75)</f>
        <v>347.91515812999995</v>
      </c>
      <c r="G76" s="116">
        <f>IF($A76="","",'Situfin serie mensual'!IM75)</f>
        <v>326.91210064699999</v>
      </c>
      <c r="H76" s="116">
        <f>IF($A76="","",'Situfin serie mensual'!IN75)</f>
        <v>592.40043401200001</v>
      </c>
      <c r="I76" s="116">
        <f>IF($A76="","",'Situfin serie mensual'!IO75)</f>
        <v>288.8359776530001</v>
      </c>
      <c r="J76" s="116">
        <f>IF($A76="","",'Situfin serie mensual'!IP75)</f>
        <v>261.40965575799999</v>
      </c>
      <c r="K76" s="116">
        <f>IF($A76="","",'Situfin serie mensual'!IQ75)</f>
        <v>0</v>
      </c>
      <c r="L76" s="116">
        <f>IF($A76="","",'Situfin serie mensual'!IR75)</f>
        <v>0</v>
      </c>
      <c r="M76" s="116">
        <f>IF($A76="","",'Situfin serie mensual'!IS75)</f>
        <v>0</v>
      </c>
      <c r="N76" s="116">
        <f>+SUM(B76:M76)</f>
        <v>3988.321847358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mensual'!IH76)</f>
        <v>0</v>
      </c>
      <c r="C77" s="116">
        <f>IF($A77="","",'Situfin serie mensual'!II76)</f>
        <v>8.3356497219999994</v>
      </c>
      <c r="D77" s="116">
        <f>IF($A77="","",'Situfin serie mensual'!IJ76)</f>
        <v>2.422942682</v>
      </c>
      <c r="E77" s="116">
        <f>IF($A77="","",'Situfin serie mensual'!IK76)</f>
        <v>2.5699564700000002</v>
      </c>
      <c r="F77" s="116">
        <f>IF($A77="","",'Situfin serie mensual'!IL76)</f>
        <v>15.755798500000001</v>
      </c>
      <c r="G77" s="116">
        <f>IF($A77="","",'Situfin serie mensual'!IM76)</f>
        <v>5.3175095899999993</v>
      </c>
      <c r="H77" s="116">
        <f>IF($A77="","",'Situfin serie mensual'!IN76)</f>
        <v>10.479464381000001</v>
      </c>
      <c r="I77" s="116">
        <f>IF($A77="","",'Situfin serie mensual'!IO76)</f>
        <v>7.5623311209999997</v>
      </c>
      <c r="J77" s="116">
        <f>IF($A77="","",'Situfin serie mensual'!IP76)</f>
        <v>3.1239250000000003</v>
      </c>
      <c r="K77" s="116">
        <f>IF($A77="","",'Situfin serie mensual'!IQ76)</f>
        <v>0</v>
      </c>
      <c r="L77" s="116">
        <f>IF($A77="","",'Situfin serie mensual'!IR76)</f>
        <v>0</v>
      </c>
      <c r="M77" s="116">
        <f>IF($A77="","",'Situfin serie mensual'!IS76)</f>
        <v>0</v>
      </c>
      <c r="N77" s="116">
        <f>+SUM(B77:M77)</f>
        <v>55.567577465999996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mensual'!IH77)</f>
        <v>51.664655070999999</v>
      </c>
      <c r="C78" s="116">
        <f>IF($A78="","",'Situfin serie mensual'!II77)</f>
        <v>0</v>
      </c>
      <c r="D78" s="116">
        <f>IF($A78="","",'Situfin serie mensual'!IJ77)</f>
        <v>138.82846017199998</v>
      </c>
      <c r="E78" s="116">
        <f>IF($A78="","",'Situfin serie mensual'!IK77)</f>
        <v>23.893411927000002</v>
      </c>
      <c r="F78" s="116">
        <f>IF($A78="","",'Situfin serie mensual'!IL77)</f>
        <v>0</v>
      </c>
      <c r="G78" s="116">
        <f>IF($A78="","",'Situfin serie mensual'!IM77)</f>
        <v>0</v>
      </c>
      <c r="H78" s="116">
        <f>IF($A78="","",'Situfin serie mensual'!IN77)</f>
        <v>0</v>
      </c>
      <c r="I78" s="116">
        <f>IF($A78="","",'Situfin serie mensual'!IO77)</f>
        <v>53.157420969999997</v>
      </c>
      <c r="J78" s="116">
        <f>IF($A78="","",'Situfin serie mensual'!IP77)</f>
        <v>0</v>
      </c>
      <c r="K78" s="116">
        <f>IF($A78="","",'Situfin serie mensual'!IQ77)</f>
        <v>0</v>
      </c>
      <c r="L78" s="116">
        <f>IF($A78="","",'Situfin serie mensual'!IR77)</f>
        <v>0</v>
      </c>
      <c r="M78" s="116">
        <f>IF($A78="","",'Situfin serie mensual'!IS77)</f>
        <v>0</v>
      </c>
      <c r="N78" s="116">
        <f>+SUM(B78:M78)</f>
        <v>267.54394813999994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mensual'!IH78)</f>
        <v>-529.30142821999982</v>
      </c>
      <c r="C79" s="129">
        <f>IF($A79="","",'Situfin serie mensual'!II78)</f>
        <v>-1189.6571045650003</v>
      </c>
      <c r="D79" s="129">
        <f>IF($A79="","",'Situfin serie mensual'!IJ78)</f>
        <v>-1567.2695386530002</v>
      </c>
      <c r="E79" s="129">
        <f>IF($A79="","",'Situfin serie mensual'!IK78)</f>
        <v>-1134.7747402580003</v>
      </c>
      <c r="F79" s="129">
        <f>IF($A79="","",'Situfin serie mensual'!IL78)</f>
        <v>185.95933524399936</v>
      </c>
      <c r="G79" s="129">
        <f>IF($A79="","",'Situfin serie mensual'!IM78)</f>
        <v>-65.243765743999461</v>
      </c>
      <c r="H79" s="129">
        <f>IF($A79="","",'Situfin serie mensual'!IN78)</f>
        <v>-433.49783878000051</v>
      </c>
      <c r="I79" s="129">
        <f>IF($A79="","",'Situfin serie mensual'!IO78)</f>
        <v>-611.99958663899997</v>
      </c>
      <c r="J79" s="129">
        <f>IF($A79="","",'Situfin serie mensual'!IP78)</f>
        <v>-573.48284443699959</v>
      </c>
      <c r="K79" s="129">
        <f>IF($A79="","",'Situfin serie mensual'!IQ78)</f>
        <v>0</v>
      </c>
      <c r="L79" s="129">
        <f>IF($A79="","",'Situfin serie mensual'!IR78)</f>
        <v>0</v>
      </c>
      <c r="M79" s="129">
        <f>IF($A79="","",'Situfin serie mensual'!IS78)</f>
        <v>0</v>
      </c>
      <c r="N79" s="129">
        <f>+SUM(B79:M79)</f>
        <v>-5919.2675120519998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mensual'!IH79)</f>
        <v/>
      </c>
      <c r="C80" s="116" t="str">
        <f>IF($A80="","",'Situfin serie mensual'!II79)</f>
        <v/>
      </c>
      <c r="D80" s="116" t="str">
        <f>IF($A80="","",'Situfin serie mensual'!IJ79)</f>
        <v/>
      </c>
      <c r="E80" s="116" t="str">
        <f>IF($A80="","",'Situfin serie mensual'!IK79)</f>
        <v/>
      </c>
      <c r="F80" s="116" t="str">
        <f>IF($A80="","",'Situfin serie mensual'!IL79)</f>
        <v/>
      </c>
      <c r="G80" s="116" t="str">
        <f>IF($A80="","",'Situfin serie mensual'!IM79)</f>
        <v/>
      </c>
      <c r="H80" s="116" t="str">
        <f>IF($A80="","",'Situfin serie mensual'!IN79)</f>
        <v/>
      </c>
      <c r="I80" s="116" t="str">
        <f>IF($A80="","",'Situfin serie mensual'!IO79)</f>
        <v/>
      </c>
      <c r="J80" s="116" t="str">
        <f>IF($A80="","",'Situfin serie mensual'!IP79)</f>
        <v/>
      </c>
      <c r="K80" s="116" t="str">
        <f>IF($A80="","",'Situfin serie mensual'!IQ79)</f>
        <v/>
      </c>
      <c r="L80" s="116" t="str">
        <f>IF($A80="","",'Situfin serie mensual'!IR79)</f>
        <v/>
      </c>
      <c r="M80" s="116" t="str">
        <f>IF($A80="","",'Situfin serie mensual'!IS79)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mensual'!IH81)</f>
        <v/>
      </c>
      <c r="C82" s="116" t="str">
        <f>IF($A82="","",'Situfin serie mensual'!II81)</f>
        <v/>
      </c>
      <c r="D82" s="116" t="str">
        <f>IF($A82="","",'Situfin serie mensual'!IJ81)</f>
        <v/>
      </c>
      <c r="E82" s="116" t="str">
        <f>IF($A82="","",'Situfin serie mensual'!IK81)</f>
        <v/>
      </c>
      <c r="F82" s="116" t="str">
        <f>IF($A82="","",'Situfin serie mensual'!IL81)</f>
        <v/>
      </c>
      <c r="G82" s="116" t="str">
        <f>IF($A82="","",'Situfin serie mensual'!IM81)</f>
        <v/>
      </c>
      <c r="H82" s="116" t="str">
        <f>IF($A82="","",'Situfin serie mensual'!IN81)</f>
        <v/>
      </c>
      <c r="I82" s="116" t="str">
        <f>IF($A82="","",'Situfin serie mensual'!IO81)</f>
        <v/>
      </c>
      <c r="J82" s="116" t="str">
        <f>IF($A82="","",'Situfin serie mensual'!IP81)</f>
        <v/>
      </c>
      <c r="K82" s="116" t="str">
        <f>IF($A82="","",'Situfin serie mensual'!IQ81)</f>
        <v/>
      </c>
      <c r="L82" s="116" t="str">
        <f>IF($A82="","",'Situfin serie mensual'!IR81)</f>
        <v/>
      </c>
      <c r="M82" s="116" t="str">
        <f>IF($A82="","",'Situfin serie mensual'!IS81)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mensual'!IH82)</f>
        <v>47.742805617724223</v>
      </c>
      <c r="C83" s="114">
        <f>IF($A83="","",'Situfin serie mensual'!II82)</f>
        <v>-575.5391866699033</v>
      </c>
      <c r="D83" s="114">
        <f>IF($A83="","",'Situfin serie mensual'!IJ82)</f>
        <v>-783.67654629411527</v>
      </c>
      <c r="E83" s="114">
        <f>IF($A83="","",'Situfin serie mensual'!IK82)</f>
        <v>158.89390416868912</v>
      </c>
      <c r="F83" s="114">
        <f>IF($A83="","",'Situfin serie mensual'!IL82)</f>
        <v>-265.47025143900339</v>
      </c>
      <c r="G83" s="114">
        <f>IF($A83="","",'Situfin serie mensual'!IM82)</f>
        <v>281.0712814522015</v>
      </c>
      <c r="H83" s="114">
        <f>IF($A83="","",'Situfin serie mensual'!IN82)</f>
        <v>4197.8051003901028</v>
      </c>
      <c r="I83" s="114">
        <f>IF($A83="","",'Situfin serie mensual'!IO82)</f>
        <v>-1231.1724739461272</v>
      </c>
      <c r="J83" s="114">
        <f>IF($A83="","",'Situfin serie mensual'!IP82)</f>
        <v>227.53961273600001</v>
      </c>
      <c r="K83" s="114">
        <f>IF($A83="","",'Situfin serie mensual'!IQ82)</f>
        <v>0</v>
      </c>
      <c r="L83" s="114">
        <f>IF($A83="","",'Situfin serie mensual'!IR82)</f>
        <v>0</v>
      </c>
      <c r="M83" s="114">
        <f>IF($A83="","",'Situfin serie mensual'!IS82)</f>
        <v>0</v>
      </c>
      <c r="N83" s="114">
        <f>+SUM(B83:M83)</f>
        <v>2057.1942460155688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mensual'!IH83)</f>
        <v>47.742805617724223</v>
      </c>
      <c r="C84" s="116">
        <f>IF($A84="","",'Situfin serie mensual'!II83)</f>
        <v>-575.5391866699033</v>
      </c>
      <c r="D84" s="116">
        <f>IF($A84="","",'Situfin serie mensual'!IJ83)</f>
        <v>-783.67654629411527</v>
      </c>
      <c r="E84" s="116">
        <f>IF($A84="","",'Situfin serie mensual'!IK83)</f>
        <v>158.89390416868912</v>
      </c>
      <c r="F84" s="116">
        <f>IF($A84="","",'Situfin serie mensual'!IL83)</f>
        <v>-265.47025143900339</v>
      </c>
      <c r="G84" s="116">
        <f>IF($A84="","",'Situfin serie mensual'!IM83)</f>
        <v>281.0712814522015</v>
      </c>
      <c r="H84" s="116">
        <f>IF($A84="","",'Situfin serie mensual'!IN83)</f>
        <v>4197.8051003901028</v>
      </c>
      <c r="I84" s="116">
        <f>IF($A84="","",'Situfin serie mensual'!IO83)</f>
        <v>-1231.1724739461272</v>
      </c>
      <c r="J84" s="116">
        <f>IF($A84="","",'Situfin serie mensual'!IP83)</f>
        <v>227.53961273600001</v>
      </c>
      <c r="K84" s="116">
        <f>IF($A84="","",'Situfin serie mensual'!IQ83)</f>
        <v>0</v>
      </c>
      <c r="L84" s="116">
        <f>IF($A84="","",'Situfin serie mensual'!IR83)</f>
        <v>0</v>
      </c>
      <c r="M84" s="116">
        <f>IF($A84="","",'Situfin serie mensual'!IS83)</f>
        <v>0</v>
      </c>
      <c r="N84" s="116">
        <f t="shared" ref="N84:N95" si="2">+SUM(B84:M84)</f>
        <v>2057.1942460155688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mensual'!IH84)</f>
        <v>0</v>
      </c>
      <c r="C85" s="116">
        <f>IF($A85="","",'Situfin serie mensual'!II84)</f>
        <v>0</v>
      </c>
      <c r="D85" s="116">
        <f>IF($A85="","",'Situfin serie mensual'!IJ84)</f>
        <v>0</v>
      </c>
      <c r="E85" s="116">
        <f>IF($A85="","",'Situfin serie mensual'!IK84)</f>
        <v>0</v>
      </c>
      <c r="F85" s="116">
        <f>IF($A85="","",'Situfin serie mensual'!IL84)</f>
        <v>0</v>
      </c>
      <c r="G85" s="116">
        <f>IF($A85="","",'Situfin serie mensual'!IM84)</f>
        <v>0</v>
      </c>
      <c r="H85" s="116">
        <f>IF($A85="","",'Situfin serie mensual'!IN84)</f>
        <v>0</v>
      </c>
      <c r="I85" s="116">
        <f>IF($A85="","",'Situfin serie mensual'!IO84)</f>
        <v>0</v>
      </c>
      <c r="J85" s="116">
        <f>IF($A85="","",'Situfin serie mensual'!IP84)</f>
        <v>0</v>
      </c>
      <c r="K85" s="116">
        <f>IF($A85="","",'Situfin serie mensual'!IQ84)</f>
        <v>0</v>
      </c>
      <c r="L85" s="116">
        <f>IF($A85="","",'Situfin serie mensual'!IR84)</f>
        <v>0</v>
      </c>
      <c r="M85" s="116">
        <f>IF($A85="","",'Situfin serie mensual'!IS84)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mensual'!IH85)</f>
        <v>2352.705991586</v>
      </c>
      <c r="C86" s="114">
        <f>IF($A86="","",'Situfin serie mensual'!II85)</f>
        <v>-1097.163570487</v>
      </c>
      <c r="D86" s="114">
        <f>IF($A86="","",'Situfin serie mensual'!IJ85)</f>
        <v>755.79403215499997</v>
      </c>
      <c r="E86" s="114">
        <f>IF($A86="","",'Situfin serie mensual'!IK85)</f>
        <v>1090.9989846199999</v>
      </c>
      <c r="F86" s="114">
        <f>IF($A86="","",'Situfin serie mensual'!IL85)</f>
        <v>-190.93621516400003</v>
      </c>
      <c r="G86" s="114">
        <f>IF($A86="","",'Situfin serie mensual'!IM85)</f>
        <v>199.90619304100002</v>
      </c>
      <c r="H86" s="114">
        <f>IF($A86="","",'Situfin serie mensual'!IN85)</f>
        <v>3270.4515931670003</v>
      </c>
      <c r="I86" s="114">
        <f>IF($A86="","",'Situfin serie mensual'!IO85)</f>
        <v>153.44953454</v>
      </c>
      <c r="J86" s="114">
        <f>IF($A86="","",'Situfin serie mensual'!IP85)</f>
        <v>701.74019524999983</v>
      </c>
      <c r="K86" s="114">
        <f>IF($A86="","",'Situfin serie mensual'!IQ85)</f>
        <v>0</v>
      </c>
      <c r="L86" s="114">
        <f>IF($A86="","",'Situfin serie mensual'!IR85)</f>
        <v>0</v>
      </c>
      <c r="M86" s="114">
        <f>IF($A86="","",'Situfin serie mensual'!IS85)</f>
        <v>0</v>
      </c>
      <c r="N86" s="114">
        <f t="shared" si="2"/>
        <v>7236.9467387079994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mensual'!IH86)</f>
        <v>184.24045347099985</v>
      </c>
      <c r="C87" s="116">
        <f>IF($A87="","",'Situfin serie mensual'!II86)</f>
        <v>-1523.0070610780001</v>
      </c>
      <c r="D87" s="116">
        <f>IF($A87="","",'Situfin serie mensual'!IJ86)</f>
        <v>371.33405000500005</v>
      </c>
      <c r="E87" s="116">
        <f>IF($A87="","",'Situfin serie mensual'!IK86)</f>
        <v>-91.886324022000025</v>
      </c>
      <c r="F87" s="116">
        <f>IF($A87="","",'Situfin serie mensual'!IL86)</f>
        <v>-104.81838329500002</v>
      </c>
      <c r="G87" s="116">
        <f>IF($A87="","",'Situfin serie mensual'!IM86)</f>
        <v>186.04631074800002</v>
      </c>
      <c r="H87" s="116">
        <f>IF($A87="","",'Situfin serie mensual'!IN86)</f>
        <v>-23.605181942999998</v>
      </c>
      <c r="I87" s="116">
        <f>IF($A87="","",'Situfin serie mensual'!IO86)</f>
        <v>37.326635733000003</v>
      </c>
      <c r="J87" s="116">
        <f>IF($A87="","",'Situfin serie mensual'!IP86)</f>
        <v>-14.619353504999999</v>
      </c>
      <c r="K87" s="116">
        <f>IF($A87="","",'Situfin serie mensual'!IQ86)</f>
        <v>0</v>
      </c>
      <c r="L87" s="116">
        <f>IF($A87="","",'Situfin serie mensual'!IR86)</f>
        <v>0</v>
      </c>
      <c r="M87" s="116">
        <f>IF($A87="","",'Situfin serie mensual'!IS86)</f>
        <v>0</v>
      </c>
      <c r="N87" s="116">
        <f t="shared" si="2"/>
        <v>-978.98885388600036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mensual'!IH87)</f>
        <v>2168.4655381150001</v>
      </c>
      <c r="C88" s="116">
        <f>IF($A88="","",'Situfin serie mensual'!II87)</f>
        <v>425.84349059100003</v>
      </c>
      <c r="D88" s="116">
        <f>IF($A88="","",'Situfin serie mensual'!IJ87)</f>
        <v>384.45998214999997</v>
      </c>
      <c r="E88" s="116">
        <f>IF($A88="","",'Situfin serie mensual'!IK87)</f>
        <v>1182.8853086419999</v>
      </c>
      <c r="F88" s="116">
        <f>IF($A88="","",'Situfin serie mensual'!IL87)</f>
        <v>-86.117831869000014</v>
      </c>
      <c r="G88" s="116">
        <f>IF($A88="","",'Situfin serie mensual'!IM87)</f>
        <v>13.859882292999998</v>
      </c>
      <c r="H88" s="116">
        <f>IF($A88="","",'Situfin serie mensual'!IN87)</f>
        <v>3294.0567751100002</v>
      </c>
      <c r="I88" s="116">
        <f>IF($A88="","",'Situfin serie mensual'!IO87)</f>
        <v>116.12289880700001</v>
      </c>
      <c r="J88" s="116">
        <f>IF($A88="","",'Situfin serie mensual'!IP87)</f>
        <v>716.35954875499988</v>
      </c>
      <c r="K88" s="116">
        <f>IF($A88="","",'Situfin serie mensual'!IQ87)</f>
        <v>0</v>
      </c>
      <c r="L88" s="116">
        <f>IF($A88="","",'Situfin serie mensual'!IR87)</f>
        <v>0</v>
      </c>
      <c r="M88" s="116">
        <f>IF($A88="","",'Situfin serie mensual'!IS87)</f>
        <v>0</v>
      </c>
      <c r="N88" s="116">
        <f t="shared" si="2"/>
        <v>8215.9355925939999</v>
      </c>
      <c r="O88" s="10"/>
      <c r="P88" s="10"/>
    </row>
    <row r="89" spans="1:16" s="117" customFormat="1" ht="12.75" x14ac:dyDescent="0.2">
      <c r="A89" s="13"/>
      <c r="B89" s="116" t="str">
        <f>IF($A89="","",'Situfin serie mensual'!IH88)</f>
        <v/>
      </c>
      <c r="C89" s="116" t="str">
        <f>IF($A89="","",'Situfin serie mensual'!II88)</f>
        <v/>
      </c>
      <c r="D89" s="116" t="str">
        <f>IF($A89="","",'Situfin serie mensual'!IJ88)</f>
        <v/>
      </c>
      <c r="E89" s="116" t="str">
        <f>IF($A89="","",'Situfin serie mensual'!IK88)</f>
        <v/>
      </c>
      <c r="F89" s="116" t="str">
        <f>IF($A89="","",'Situfin serie mensual'!IL88)</f>
        <v/>
      </c>
      <c r="G89" s="116" t="str">
        <f>IF($A89="","",'Situfin serie mensual'!IM88)</f>
        <v/>
      </c>
      <c r="H89" s="116" t="str">
        <f>IF($A89="","",'Situfin serie mensual'!IN88)</f>
        <v/>
      </c>
      <c r="I89" s="116" t="str">
        <f>IF($A89="","",'Situfin serie mensual'!IO88)</f>
        <v/>
      </c>
      <c r="J89" s="116" t="str">
        <f>IF($A89="","",'Situfin serie mensual'!IP88)</f>
        <v/>
      </c>
      <c r="K89" s="116" t="str">
        <f>IF($A89="","",'Situfin serie mensual'!IQ88)</f>
        <v/>
      </c>
      <c r="L89" s="116" t="str">
        <f>IF($A89="","",'Situfin serie mensual'!IR88)</f>
        <v/>
      </c>
      <c r="M89" s="116" t="str">
        <f>IF($A89="","",'Situfin serie mensual'!IS88)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mensual'!IH89)</f>
        <v>262.28053812300004</v>
      </c>
      <c r="C90" s="114">
        <f>IF($A90="","",'Situfin serie mensual'!II89)</f>
        <v>-1674.1639874079999</v>
      </c>
      <c r="D90" s="114">
        <f>IF($A90="","",'Situfin serie mensual'!IJ89)</f>
        <v>304.22217989700005</v>
      </c>
      <c r="E90" s="114">
        <f>IF($A90="","",'Situfin serie mensual'!IK89)</f>
        <v>-173.73975221100002</v>
      </c>
      <c r="F90" s="114">
        <f>IF($A90="","",'Situfin serie mensual'!IL89)</f>
        <v>-140.519369318</v>
      </c>
      <c r="G90" s="114">
        <f>IF($A90="","",'Situfin serie mensual'!IM89)</f>
        <v>-191.80422299899999</v>
      </c>
      <c r="H90" s="114">
        <f>IF($A90="","",'Situfin serie mensual'!IN89)</f>
        <v>0</v>
      </c>
      <c r="I90" s="114">
        <f>IF($A90="","",'Situfin serie mensual'!IO89)</f>
        <v>0</v>
      </c>
      <c r="J90" s="114">
        <f>IF($A90="","",'Situfin serie mensual'!IP89)</f>
        <v>0</v>
      </c>
      <c r="K90" s="114">
        <f>IF($A90="","",'Situfin serie mensual'!IQ89)</f>
        <v>0</v>
      </c>
      <c r="L90" s="114">
        <f>IF($A90="","",'Situfin serie mensual'!IR89)</f>
        <v>0</v>
      </c>
      <c r="M90" s="114">
        <f>IF($A90="","",'Situfin serie mensual'!IS89)</f>
        <v>0</v>
      </c>
      <c r="N90" s="114">
        <f t="shared" si="2"/>
        <v>-1613.7246139159997</v>
      </c>
    </row>
    <row r="91" spans="1:16" s="132" customFormat="1" ht="12.75" x14ac:dyDescent="0.2">
      <c r="A91" s="13" t="s">
        <v>61</v>
      </c>
      <c r="B91" s="131">
        <f>IF($A91="","",'Situfin serie mensual'!IH90)</f>
        <v>1737.4103849140001</v>
      </c>
      <c r="C91" s="131">
        <f>IF($A91="","",'Situfin serie mensual'!II90)</f>
        <v>127.72003228600001</v>
      </c>
      <c r="D91" s="131">
        <f>IF($A91="","",'Situfin serie mensual'!IJ90)</f>
        <v>304.22217989700005</v>
      </c>
      <c r="E91" s="131">
        <f>IF($A91="","",'Situfin serie mensual'!IK90)</f>
        <v>-173.73975221100002</v>
      </c>
      <c r="F91" s="131">
        <f>IF($A91="","",'Situfin serie mensual'!IL90)</f>
        <v>-140.519369318</v>
      </c>
      <c r="G91" s="131">
        <f>IF($A91="","",'Situfin serie mensual'!IM90)</f>
        <v>-191.80422299899999</v>
      </c>
      <c r="H91" s="131">
        <f>IF($A91="","",'Situfin serie mensual'!IN90)</f>
        <v>0</v>
      </c>
      <c r="I91" s="131">
        <f>IF($A91="","",'Situfin serie mensual'!IO90)</f>
        <v>0</v>
      </c>
      <c r="J91" s="131">
        <f>IF($A91="","",'Situfin serie mensual'!IP90)</f>
        <v>0</v>
      </c>
      <c r="K91" s="131">
        <f>IF($A91="","",'Situfin serie mensual'!IQ90)</f>
        <v>0</v>
      </c>
      <c r="L91" s="131">
        <f>IF($A91="","",'Situfin serie mensual'!IR90)</f>
        <v>0</v>
      </c>
      <c r="M91" s="131">
        <f>IF($A91="","",'Situfin serie mensual'!IS90)</f>
        <v>0</v>
      </c>
      <c r="N91" s="116">
        <f t="shared" si="2"/>
        <v>1663.2892525690004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mensual'!IH91)</f>
        <v>1475.1298467910001</v>
      </c>
      <c r="C92" s="131">
        <f>IF($A92="","",'Situfin serie mensual'!II91)</f>
        <v>1801.884019694</v>
      </c>
      <c r="D92" s="131">
        <f>IF($A92="","",'Situfin serie mensual'!IJ91)</f>
        <v>0</v>
      </c>
      <c r="E92" s="131">
        <f>IF($A92="","",'Situfin serie mensual'!IK91)</f>
        <v>0</v>
      </c>
      <c r="F92" s="131">
        <f>IF($A92="","",'Situfin serie mensual'!IL91)</f>
        <v>0</v>
      </c>
      <c r="G92" s="131">
        <f>IF($A92="","",'Situfin serie mensual'!IM91)</f>
        <v>0</v>
      </c>
      <c r="H92" s="131">
        <f>IF($A92="","",'Situfin serie mensual'!IN91)</f>
        <v>0</v>
      </c>
      <c r="I92" s="131">
        <f>IF($A92="","",'Situfin serie mensual'!IO91)</f>
        <v>0</v>
      </c>
      <c r="J92" s="131">
        <f>IF($A92="","",'Situfin serie mensual'!IP91)</f>
        <v>0</v>
      </c>
      <c r="K92" s="131">
        <f>IF($A92="","",'Situfin serie mensual'!IQ91)</f>
        <v>0</v>
      </c>
      <c r="L92" s="131">
        <f>IF($A92="","",'Situfin serie mensual'!IR91)</f>
        <v>0</v>
      </c>
      <c r="M92" s="131">
        <f>IF($A92="","",'Situfin serie mensual'!IS91)</f>
        <v>0</v>
      </c>
      <c r="N92" s="116">
        <f t="shared" si="2"/>
        <v>3277.0138664850001</v>
      </c>
      <c r="O92" s="10"/>
      <c r="P92" s="10"/>
    </row>
    <row r="93" spans="1:16" s="132" customFormat="1" ht="12.75" x14ac:dyDescent="0.2">
      <c r="B93" s="131" t="str">
        <f>IF($A93="","",'Situfin serie mensual'!IH92)</f>
        <v/>
      </c>
      <c r="C93" s="131" t="str">
        <f>IF($A93="","",'Situfin serie mensual'!II92)</f>
        <v/>
      </c>
      <c r="D93" s="131" t="str">
        <f>IF($A93="","",'Situfin serie mensual'!IJ92)</f>
        <v/>
      </c>
      <c r="E93" s="131" t="str">
        <f>IF($A93="","",'Situfin serie mensual'!IK92)</f>
        <v/>
      </c>
      <c r="F93" s="131" t="str">
        <f>IF($A93="","",'Situfin serie mensual'!IL92)</f>
        <v/>
      </c>
      <c r="G93" s="131" t="str">
        <f>IF($A93="","",'Situfin serie mensual'!IM92)</f>
        <v/>
      </c>
      <c r="H93" s="131" t="str">
        <f>IF($A93="","",'Situfin serie mensual'!IN92)</f>
        <v/>
      </c>
      <c r="I93" s="131" t="str">
        <f>IF($A93="","",'Situfin serie mensual'!IO92)</f>
        <v/>
      </c>
      <c r="J93" s="131" t="str">
        <f>IF($A93="","",'Situfin serie mensual'!IP92)</f>
        <v/>
      </c>
      <c r="K93" s="131" t="str">
        <f>IF($A93="","",'Situfin serie mensual'!IQ92)</f>
        <v/>
      </c>
      <c r="L93" s="131" t="str">
        <f>IF($A93="","",'Situfin serie mensual'!IR92)</f>
        <v/>
      </c>
      <c r="M93" s="131" t="str">
        <f>IF($A93="","",'Situfin serie mensual'!IS92)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mensual'!IH93)</f>
        <v>48.518712258724221</v>
      </c>
      <c r="C94" s="133">
        <f>IF($A94="","",'Situfin serie mensual'!II93)</f>
        <v>-566.00161425590329</v>
      </c>
      <c r="D94" s="133">
        <f>IF($A94="","",'Situfin serie mensual'!IJ93)</f>
        <v>-814.31137424111523</v>
      </c>
      <c r="E94" s="133">
        <f>IF($A94="","",'Situfin serie mensual'!IK93)</f>
        <v>360.23016515168911</v>
      </c>
      <c r="F94" s="133">
        <f>IF($A94="","",'Situfin serie mensual'!IL93)</f>
        <v>-263.03014650800338</v>
      </c>
      <c r="G94" s="133">
        <f>IF($A94="","",'Situfin serie mensual'!IM93)</f>
        <v>164.82111755220149</v>
      </c>
      <c r="H94" s="133">
        <f>IF($A94="","",'Situfin serie mensual'!IN93)</f>
        <v>3834.1942206811027</v>
      </c>
      <c r="I94" s="133">
        <f>IF($A94="","",'Situfin serie mensual'!IO93)</f>
        <v>-1367.9783080701272</v>
      </c>
      <c r="J94" s="133">
        <f>IF($A94="","",'Situfin serie mensual'!IP93)</f>
        <v>0</v>
      </c>
      <c r="K94" s="133">
        <f>IF($A94="","",'Situfin serie mensual'!IQ93)</f>
        <v>0</v>
      </c>
      <c r="L94" s="133">
        <f>IF($A94="","",'Situfin serie mensual'!IR93)</f>
        <v>0</v>
      </c>
      <c r="M94" s="133">
        <f>IF($A94="","",'Situfin serie mensual'!IS93)</f>
        <v>0</v>
      </c>
      <c r="N94" s="114">
        <f t="shared" si="2"/>
        <v>1396.4427725685682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mensual'!IH94)</f>
        <v>48.518712258724221</v>
      </c>
      <c r="C95" s="131">
        <f>IF($A95="","",'Situfin serie mensual'!II94)</f>
        <v>-566.00161425590329</v>
      </c>
      <c r="D95" s="131">
        <f>IF($A95="","",'Situfin serie mensual'!IJ94)</f>
        <v>-814.31137424111523</v>
      </c>
      <c r="E95" s="131">
        <f>IF($A95="","",'Situfin serie mensual'!IK94)</f>
        <v>360.23016515168911</v>
      </c>
      <c r="F95" s="131">
        <f>IF($A95="","",'Situfin serie mensual'!IL94)</f>
        <v>-263.03014650800338</v>
      </c>
      <c r="G95" s="131">
        <f>IF($A95="","",'Situfin serie mensual'!IM94)</f>
        <v>164.82111755220149</v>
      </c>
      <c r="H95" s="131">
        <f>IF($A95="","",'Situfin serie mensual'!IN94)</f>
        <v>3834.1942206811027</v>
      </c>
      <c r="I95" s="131">
        <f>IF($A95="","",'Situfin serie mensual'!IO94)</f>
        <v>-1367.9783080701272</v>
      </c>
      <c r="J95" s="131">
        <f>IF($A95="","",'Situfin serie mensual'!IP94)</f>
        <v>0</v>
      </c>
      <c r="K95" s="131">
        <f>IF($A95="","",'Situfin serie mensual'!IQ94)</f>
        <v>0</v>
      </c>
      <c r="L95" s="131">
        <f>IF($A95="","",'Situfin serie mensual'!IR94)</f>
        <v>0</v>
      </c>
      <c r="M95" s="131">
        <f>IF($A95="","",'Situfin serie mensual'!IS94)</f>
        <v>0</v>
      </c>
      <c r="N95" s="116">
        <f t="shared" si="2"/>
        <v>1396.4427725685682</v>
      </c>
      <c r="O95" s="10"/>
      <c r="P95" s="10"/>
    </row>
    <row r="96" spans="1:16" s="132" customFormat="1" ht="12.75" x14ac:dyDescent="0.2">
      <c r="A96" s="117"/>
      <c r="B96" s="131" t="str">
        <f>IF($A96="","",'Situfin serie mensual'!IH95)</f>
        <v/>
      </c>
      <c r="C96" s="131" t="str">
        <f>IF($A96="","",'Situfin serie mensual'!II95)</f>
        <v/>
      </c>
      <c r="D96" s="131" t="str">
        <f>IF($A96="","",'Situfin serie mensual'!IJ95)</f>
        <v/>
      </c>
      <c r="E96" s="131" t="str">
        <f>IF($A96="","",'Situfin serie mensual'!IK95)</f>
        <v/>
      </c>
      <c r="F96" s="131" t="str">
        <f>IF($A96="","",'Situfin serie mensual'!IL95)</f>
        <v/>
      </c>
      <c r="G96" s="131" t="str">
        <f>IF($A96="","",'Situfin serie mensual'!IM95)</f>
        <v/>
      </c>
      <c r="H96" s="131" t="str">
        <f>IF($A96="","",'Situfin serie mensual'!IN95)</f>
        <v/>
      </c>
      <c r="I96" s="131" t="str">
        <f>IF($A96="","",'Situfin serie mensual'!IO95)</f>
        <v/>
      </c>
      <c r="J96" s="131" t="str">
        <f>IF($A96="","",'Situfin serie mensual'!IP95)</f>
        <v/>
      </c>
      <c r="K96" s="131" t="str">
        <f>IF($A96="","",'Situfin serie mensual'!IQ95)</f>
        <v/>
      </c>
      <c r="L96" s="131" t="str">
        <f>IF($A96="","",'Situfin serie mensual'!IR95)</f>
        <v/>
      </c>
      <c r="M96" s="131" t="str">
        <f>IF($A96="","",'Situfin serie mensual'!IS95)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mensual'!IH96)</f>
        <v>1775.6617577482759</v>
      </c>
      <c r="C97" s="133">
        <f>IF($A97="","",'Situfin serie mensual'!II96)</f>
        <v>-1711.281488382097</v>
      </c>
      <c r="D97" s="133">
        <f>IF($A97="","",'Situfin serie mensual'!IJ96)</f>
        <v>-27.798960203884917</v>
      </c>
      <c r="E97" s="133">
        <f>IF($A97="","",'Situfin serie mensual'!IK96)</f>
        <v>-202.66965980668942</v>
      </c>
      <c r="F97" s="133">
        <f>IF($A97="","",'Situfin serie mensual'!IL96)</f>
        <v>260.49337151900272</v>
      </c>
      <c r="G97" s="133">
        <f>IF($A97="","",'Situfin serie mensual'!IM96)</f>
        <v>-146.40885415520094</v>
      </c>
      <c r="H97" s="133">
        <f>IF($A97="","",'Situfin serie mensual'!IN96)</f>
        <v>-1360.8513460031027</v>
      </c>
      <c r="I97" s="133">
        <f>IF($A97="","",'Situfin serie mensual'!IO96)</f>
        <v>772.62242184712727</v>
      </c>
      <c r="J97" s="133">
        <f>IF($A97="","",'Situfin serie mensual'!IP96)</f>
        <v>-99.282261922999737</v>
      </c>
      <c r="K97" s="133">
        <f>IF($A97="","",'Situfin serie mensual'!IQ96)</f>
        <v>0</v>
      </c>
      <c r="L97" s="133">
        <f>IF($A97="","",'Situfin serie mensual'!IR96)</f>
        <v>0</v>
      </c>
      <c r="M97" s="133">
        <f>IF($A97="","",'Situfin serie mensual'!IS96)</f>
        <v>0</v>
      </c>
      <c r="N97" s="114">
        <f>+SUM(B97:M97)</f>
        <v>-739.51501935956878</v>
      </c>
      <c r="O97" s="10"/>
      <c r="P97" s="10"/>
    </row>
    <row r="98" spans="1:16" x14ac:dyDescent="0.2">
      <c r="B98" s="134"/>
      <c r="C98" s="134"/>
      <c r="D98" s="134" t="str">
        <f>IF($A98="","",'Situfin serie mensual'!HL97)</f>
        <v/>
      </c>
      <c r="E98" s="134" t="str">
        <f>IF($A98="","",'Situfin serie mensual'!HM97)</f>
        <v/>
      </c>
      <c r="F98" s="134" t="str">
        <f>IF($A98="","",'Situfin serie mensual'!HN97)</f>
        <v/>
      </c>
      <c r="G98" s="134" t="str">
        <f>IF($A98="","",'Situfin serie mensual'!HO97)</f>
        <v/>
      </c>
      <c r="H98" s="134" t="str">
        <f>IF($A98="","",'Situfin serie mensual'!HP97)</f>
        <v/>
      </c>
      <c r="I98" s="134" t="str">
        <f>IF($A98="","",'Situfin serie mensual'!HQ97)</f>
        <v/>
      </c>
      <c r="J98" s="134" t="str">
        <f>IF($A98="","",'Situfin serie mensual'!HR97)</f>
        <v/>
      </c>
      <c r="K98" s="134" t="str">
        <f>IF($A98="","",'Situfin serie mensual'!HS97)</f>
        <v/>
      </c>
      <c r="L98" s="134" t="str">
        <f>IF($A98="","",'Situfin serie mensual'!HT97)</f>
        <v/>
      </c>
      <c r="M98" s="134" t="str">
        <f>IF($A98="","",'Situfin serie mensual'!HU97)</f>
        <v/>
      </c>
      <c r="N98" s="134"/>
    </row>
    <row r="99" spans="1:16" x14ac:dyDescent="0.2">
      <c r="A99" s="213" t="s">
        <v>199</v>
      </c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08"/>
      <c r="P99" s="208"/>
    </row>
    <row r="100" spans="1:16" x14ac:dyDescent="0.2">
      <c r="A100" s="208" t="s">
        <v>200</v>
      </c>
      <c r="B100" s="210">
        <f>B35-B49-B52-B55-B67-B42</f>
        <v>2678.5949338599999</v>
      </c>
      <c r="C100" s="210">
        <f t="shared" ref="C100:M100" si="3">C35-C49-C52-C55-C67-C42</f>
        <v>3028.7358025950002</v>
      </c>
      <c r="D100" s="210">
        <f t="shared" si="3"/>
        <v>3207.8848974200009</v>
      </c>
      <c r="E100" s="210">
        <f t="shared" si="3"/>
        <v>3248.3596990299998</v>
      </c>
      <c r="F100" s="210">
        <f t="shared" si="3"/>
        <v>2950.0368438270002</v>
      </c>
      <c r="G100" s="210">
        <f t="shared" si="3"/>
        <v>2850.1867379299993</v>
      </c>
      <c r="H100" s="210">
        <f t="shared" si="3"/>
        <v>3230.3642942770002</v>
      </c>
      <c r="I100" s="210">
        <f t="shared" si="3"/>
        <v>3027.6640860420002</v>
      </c>
      <c r="J100" s="210">
        <f t="shared" si="3"/>
        <v>3003.2935539629998</v>
      </c>
      <c r="K100" s="210">
        <f t="shared" si="3"/>
        <v>0</v>
      </c>
      <c r="L100" s="210">
        <f t="shared" si="3"/>
        <v>0</v>
      </c>
      <c r="M100" s="210">
        <f t="shared" si="3"/>
        <v>0</v>
      </c>
      <c r="N100" s="116">
        <f t="shared" ref="N100:N101" si="4">+SUM(B100:M100)</f>
        <v>27225.120848943996</v>
      </c>
      <c r="O100" s="208"/>
      <c r="P100" s="208"/>
    </row>
    <row r="101" spans="1:16" x14ac:dyDescent="0.2">
      <c r="A101" s="208" t="s">
        <v>92</v>
      </c>
      <c r="B101" s="210">
        <f>B79+B42</f>
        <v>-235.13959919699982</v>
      </c>
      <c r="C101" s="210">
        <f t="shared" ref="C101:M101" si="5">C79+C42</f>
        <v>-1149.1532717330003</v>
      </c>
      <c r="D101" s="210">
        <f t="shared" si="5"/>
        <v>-782.59864920800021</v>
      </c>
      <c r="E101" s="210">
        <f t="shared" si="5"/>
        <v>-689.39374133500019</v>
      </c>
      <c r="F101" s="210">
        <f t="shared" si="5"/>
        <v>771.08530916199936</v>
      </c>
      <c r="G101" s="210">
        <f t="shared" si="5"/>
        <v>186.15751030600055</v>
      </c>
      <c r="H101" s="210">
        <f t="shared" si="5"/>
        <v>-312.54125418900048</v>
      </c>
      <c r="I101" s="210">
        <f t="shared" si="5"/>
        <v>-329.66342530799994</v>
      </c>
      <c r="J101" s="210">
        <f t="shared" si="5"/>
        <v>338.56680198800052</v>
      </c>
      <c r="K101" s="210">
        <f t="shared" si="5"/>
        <v>0</v>
      </c>
      <c r="L101" s="210">
        <f t="shared" si="5"/>
        <v>0</v>
      </c>
      <c r="M101" s="210">
        <f t="shared" si="5"/>
        <v>0</v>
      </c>
      <c r="N101" s="116">
        <f t="shared" si="4"/>
        <v>-2202.680319514001</v>
      </c>
      <c r="O101" s="208"/>
      <c r="P101" s="208"/>
    </row>
    <row r="102" spans="1:16" ht="9" customHeight="1" x14ac:dyDescent="0.2">
      <c r="A102" s="215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9"/>
      <c r="O102" s="208"/>
      <c r="P102" s="208"/>
    </row>
    <row r="103" spans="1:16" ht="16.5" x14ac:dyDescent="0.3">
      <c r="A103" s="173" t="s">
        <v>185</v>
      </c>
      <c r="B103" s="208"/>
      <c r="C103" s="208"/>
      <c r="D103" s="208"/>
      <c r="E103" s="208"/>
      <c r="F103" s="152"/>
      <c r="G103" s="208"/>
      <c r="H103" s="208"/>
      <c r="I103" s="211"/>
      <c r="J103" s="208"/>
      <c r="K103" s="208"/>
      <c r="L103" s="208"/>
      <c r="M103" s="208"/>
      <c r="N103" s="208"/>
      <c r="O103" s="208"/>
      <c r="P103" s="208"/>
    </row>
    <row r="104" spans="1:16" ht="15" x14ac:dyDescent="0.25">
      <c r="A104" s="137" t="s">
        <v>168</v>
      </c>
      <c r="F104" s="152"/>
    </row>
    <row r="105" spans="1:16" x14ac:dyDescent="0.2">
      <c r="F105" s="152"/>
    </row>
    <row r="106" spans="1:16" hidden="1" x14ac:dyDescent="0.2">
      <c r="F106" s="152"/>
    </row>
  </sheetData>
  <mergeCells count="18"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0"/>
  <sheetViews>
    <sheetView showGridLines="0" topLeftCell="O10" workbookViewId="0">
      <selection activeCell="V17" sqref="V17"/>
    </sheetView>
  </sheetViews>
  <sheetFormatPr baseColWidth="10" defaultColWidth="11.5703125" defaultRowHeight="15" x14ac:dyDescent="0.25"/>
  <cols>
    <col min="1" max="1" width="17.5703125" bestFit="1" customWidth="1"/>
    <col min="2" max="2" width="25.85546875" bestFit="1" customWidth="1"/>
    <col min="3" max="3" width="15.42578125" bestFit="1" customWidth="1"/>
    <col min="4" max="4" width="22.7109375" bestFit="1" customWidth="1"/>
    <col min="5" max="5" width="11.7109375" bestFit="1" customWidth="1"/>
    <col min="6" max="6" width="14.14062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201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2020</v>
      </c>
      <c r="B4" s="66">
        <v>-1256.1162291801897</v>
      </c>
      <c r="C4" s="66">
        <v>-541.38479931532629</v>
      </c>
      <c r="S4" t="s">
        <v>119</v>
      </c>
      <c r="T4" s="66">
        <f>VLOOKUP(MAX(A4:A9),$A$4:$B$9,2,0)</f>
        <v>-812.99211074157984</v>
      </c>
      <c r="U4" s="66">
        <f>VLOOKUP(MAX(A4:A9)-1,$A$4:$B$9,2,0)</f>
        <v>-570.70948193124275</v>
      </c>
      <c r="V4" s="182"/>
    </row>
    <row r="5" spans="1:22" x14ac:dyDescent="0.25">
      <c r="A5" s="68">
        <v>2021</v>
      </c>
      <c r="B5" s="66">
        <v>-582.6437639766275</v>
      </c>
      <c r="C5" s="66">
        <v>69.328659741506797</v>
      </c>
      <c r="S5" t="s">
        <v>120</v>
      </c>
      <c r="T5" s="183">
        <f>VLOOKUP(MAX(A14:A19),$A$14:$B$19,2,0)/100</f>
        <v>-1.8511173350804842E-2</v>
      </c>
      <c r="U5" s="183">
        <f>(VLOOKUP(MAX(A14:A19)-1,$A$14:$B$19,2,0))/100</f>
        <v>-1.4262704681428453E-2</v>
      </c>
      <c r="V5" s="182"/>
    </row>
    <row r="6" spans="1:22" x14ac:dyDescent="0.25">
      <c r="A6" s="68">
        <v>2022</v>
      </c>
      <c r="B6" s="66">
        <v>-570.70948193124275</v>
      </c>
      <c r="C6" s="66">
        <v>163.43039809101737</v>
      </c>
      <c r="S6" t="s">
        <v>202</v>
      </c>
      <c r="T6" s="224">
        <f>VLOOKUP(MAX($G$54:$G$126),$G$54:$J$126,4,0)</f>
        <v>-1426.4242428028078</v>
      </c>
      <c r="U6" s="224">
        <f>VLOOKUP(MAX($G$54:$G$126)-1,$G$54:$J$126,4,0)</f>
        <v>-1337.7131178266766</v>
      </c>
      <c r="V6" s="182"/>
    </row>
    <row r="7" spans="1:22" x14ac:dyDescent="0.25">
      <c r="A7" s="68">
        <v>2023</v>
      </c>
      <c r="B7" s="66">
        <v>-812.99211074157984</v>
      </c>
      <c r="C7" s="66">
        <v>-220.83078147728108</v>
      </c>
      <c r="S7" t="s">
        <v>121</v>
      </c>
      <c r="T7" s="223">
        <f>(VLOOKUP(MAX(A54:A120),$A$54:$E$120,5,0))/100</f>
        <v>-3.247852725929639E-2</v>
      </c>
      <c r="U7" s="223">
        <f>(VLOOKUP(MAX(A54:A120)-1,$A$54:$E$120,5,0))/100</f>
        <v>-3.3431032341483709E-2</v>
      </c>
      <c r="V7" s="182"/>
    </row>
    <row r="8" spans="1:22" x14ac:dyDescent="0.25">
      <c r="S8" t="s">
        <v>173</v>
      </c>
      <c r="T8" s="183">
        <f>ABS(VLOOKUP(MAX(M55:M123),$M$55:$Q$123,5,0))/100</f>
        <v>1.79343817887457E-3</v>
      </c>
      <c r="U8" s="183">
        <f>ABS(VLOOKUP(MAX(M55:M123)-1,$M$55:$Q$123,5,0))/100</f>
        <v>2.0816199229793122E-3</v>
      </c>
      <c r="V8" s="182"/>
    </row>
    <row r="9" spans="1:22" x14ac:dyDescent="0.25">
      <c r="S9" t="s">
        <v>174</v>
      </c>
      <c r="T9" s="184">
        <f>VLOOKUP(MAX(A4:A9),$A$4:$C$9,3,0)</f>
        <v>-220.83078147728108</v>
      </c>
      <c r="U9" s="184">
        <f>VLOOKUP(MAX(A4:A9)-1,$A$4:$C$9,3,0)</f>
        <v>163.43039809101737</v>
      </c>
      <c r="V9" s="182"/>
    </row>
    <row r="10" spans="1:22" x14ac:dyDescent="0.25">
      <c r="S10" t="s">
        <v>176</v>
      </c>
      <c r="T10" s="183">
        <f>VLOOKUP(MAX(A14:A19),$A$14:$C$19,3,0)/100</f>
        <v>-5.0281384322301568E-3</v>
      </c>
      <c r="U10" s="183">
        <f>VLOOKUP(MAX(A14:A19)-1,$A$14:$C$19,3,0)/100</f>
        <v>4.0843188657960572E-3</v>
      </c>
      <c r="V10" s="182"/>
    </row>
    <row r="11" spans="1:22" x14ac:dyDescent="0.25">
      <c r="A11" s="67" t="s">
        <v>67</v>
      </c>
      <c r="B11" t="s">
        <v>201</v>
      </c>
      <c r="S11" t="s">
        <v>204</v>
      </c>
      <c r="T11" s="224">
        <f>VLOOKUP(MAX($G$54:$G$126),$G$54:$J$126,3,0)</f>
        <v>-417.52329997510606</v>
      </c>
      <c r="U11" s="224">
        <f>VLOOKUP(MAX($G$54:$G$126)-1,$G$54:$J$126,3,0)</f>
        <v>-173.63776811433598</v>
      </c>
      <c r="V11" s="182"/>
    </row>
    <row r="12" spans="1:22" x14ac:dyDescent="0.25">
      <c r="S12" t="s">
        <v>182</v>
      </c>
      <c r="T12" s="223">
        <f>(VLOOKUP(MAX(A54:A120),$A$54:$E$120,3,0))/100</f>
        <v>-9.5066681234942454E-3</v>
      </c>
      <c r="U12" s="183">
        <f>(VLOOKUP(MAX(A54:A120)-1,$A$54:$E$120,3,0))/100</f>
        <v>-4.339413110461504E-3</v>
      </c>
      <c r="V12" s="182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31306.215058448004</v>
      </c>
      <c r="U13" s="66">
        <f>VLOOKUP(MAX(A24:A29)-1,$A$24:$H$29,2,0)</f>
        <v>29830.379205055997</v>
      </c>
      <c r="V13" s="190">
        <f>(IFERROR(T13/U13-1,0))</f>
        <v>4.9474257207627659E-2</v>
      </c>
    </row>
    <row r="14" spans="1:22" ht="15.75" x14ac:dyDescent="0.25">
      <c r="A14" s="68">
        <v>2020</v>
      </c>
      <c r="B14" s="66">
        <v>-3.8120145738183213</v>
      </c>
      <c r="C14" s="66">
        <v>-1.6429743498980649</v>
      </c>
      <c r="S14" t="s">
        <v>84</v>
      </c>
      <c r="T14" s="66">
        <f>VLOOKUP(MAX(A24:A29),$A$24:$H$29,3,0)</f>
        <v>23829.211085149</v>
      </c>
      <c r="U14" s="66">
        <f>VLOOKUP(MAX(A24:A29)-1,$A$24:$H$29,3,0)</f>
        <v>22869.073752913002</v>
      </c>
      <c r="V14" s="189">
        <f>IFERROR(T14/U14-1,0)</f>
        <v>4.1984093567134506E-2</v>
      </c>
    </row>
    <row r="15" spans="1:22" ht="15.75" x14ac:dyDescent="0.25">
      <c r="A15" s="68">
        <v>2021</v>
      </c>
      <c r="B15" s="66">
        <v>-1.5674819520910912</v>
      </c>
      <c r="C15" s="66">
        <v>0.18651434997909883</v>
      </c>
      <c r="S15" t="s">
        <v>85</v>
      </c>
      <c r="T15" s="66">
        <f>VLOOKUP(MAX(A24:A29),$A$24:$H$29,4,0)</f>
        <v>1611.2341186100005</v>
      </c>
      <c r="U15" s="66">
        <f>VLOOKUP(MAX(A24:A29)-1,$A$24:$H$29,4,0)</f>
        <v>1781.2927832139999</v>
      </c>
      <c r="V15" s="189">
        <f t="shared" ref="V15:V32" si="0">IFERROR(T15/U15-1,0)</f>
        <v>-9.546923796387996E-2</v>
      </c>
    </row>
    <row r="16" spans="1:22" ht="15.75" x14ac:dyDescent="0.25">
      <c r="A16" s="68">
        <v>2022</v>
      </c>
      <c r="B16" s="66">
        <v>-1.4262704681428453</v>
      </c>
      <c r="C16" s="66">
        <v>0.40843188657960572</v>
      </c>
      <c r="S16" t="s">
        <v>86</v>
      </c>
      <c r="T16" s="66">
        <f>VLOOKUP(MAX(A24:A29),$A$24:$H$29,5,0)</f>
        <v>1167.97923386</v>
      </c>
      <c r="U16" s="66">
        <f>VLOOKUP(MAX(A24:A29)-1,$A$24:$H$29,5,0)</f>
        <v>951.99146112199992</v>
      </c>
      <c r="V16" s="189">
        <f t="shared" si="0"/>
        <v>0.22687994751910989</v>
      </c>
    </row>
    <row r="17" spans="1:22" ht="15.75" x14ac:dyDescent="0.25">
      <c r="A17" s="68">
        <v>2023</v>
      </c>
      <c r="B17" s="66">
        <v>-1.8511173350804844</v>
      </c>
      <c r="C17" s="66">
        <v>-0.5028138432230157</v>
      </c>
      <c r="S17" t="s">
        <v>87</v>
      </c>
      <c r="T17" s="66">
        <f>VLOOKUP(MAX(A24:A29),$A$24:$H$29,4,0)</f>
        <v>1611.2341186100005</v>
      </c>
      <c r="U17" s="66">
        <f>VLOOKUP(MAX(A24:A29)-1,$A$24:$H$29,4,0)</f>
        <v>1781.2927832139999</v>
      </c>
      <c r="V17" s="189">
        <f t="shared" si="0"/>
        <v>-9.546923796387996E-2</v>
      </c>
    </row>
    <row r="18" spans="1:22" ht="15.75" x14ac:dyDescent="0.25">
      <c r="S18" t="s">
        <v>11</v>
      </c>
      <c r="T18" s="66">
        <f>VLOOKUP(MAX(A24:A29),$A$24:$H$29,5,0)</f>
        <v>1167.97923386</v>
      </c>
      <c r="U18" s="66">
        <f>VLOOKUP(MAX(A24:A29)-1,$A$24:$H$29,5,0)</f>
        <v>951.99146112199992</v>
      </c>
      <c r="V18" s="189">
        <f t="shared" si="0"/>
        <v>0.22687994751910989</v>
      </c>
    </row>
    <row r="19" spans="1:22" ht="15.75" x14ac:dyDescent="0.25">
      <c r="S19" t="s">
        <v>88</v>
      </c>
      <c r="T19" s="66">
        <f>VLOOKUP(MAX(A24:A29),$A$24:$H$29,6,0)</f>
        <v>4697.7906208290005</v>
      </c>
      <c r="U19" s="66">
        <f>VLOOKUP(MAX(A24:A29)-1,$A$24:$H$29,6,0)</f>
        <v>4228.0212078069999</v>
      </c>
      <c r="V19" s="189">
        <f t="shared" si="0"/>
        <v>0.11110857536726071</v>
      </c>
    </row>
    <row r="20" spans="1:22" ht="15.75" x14ac:dyDescent="0.25">
      <c r="S20" t="s">
        <v>122</v>
      </c>
      <c r="T20" s="66">
        <f>VLOOKUP(MAX(A34:A39),$A$34:$H$39,2,0)</f>
        <v>32914.049197535998</v>
      </c>
      <c r="U20" s="66">
        <f>VLOOKUP(MAX(A34:A39)-1,$A$34:$H$39,2,0)</f>
        <v>28640.468216843001</v>
      </c>
      <c r="V20" s="190">
        <f t="shared" si="0"/>
        <v>0.14921477359716384</v>
      </c>
    </row>
    <row r="21" spans="1:22" ht="15.75" x14ac:dyDescent="0.25">
      <c r="A21" s="67" t="s">
        <v>67</v>
      </c>
      <c r="B21" t="s">
        <v>201</v>
      </c>
      <c r="S21" t="s">
        <v>89</v>
      </c>
      <c r="T21" s="66">
        <f>VLOOKUP(MAX(A34:A39),$A$34:$H$39,3,0)</f>
        <v>14092.785637263998</v>
      </c>
      <c r="U21" s="66">
        <f>VLOOKUP(MAX(A34:A39)-1,$A$34:$H$39,3,0)</f>
        <v>13017.133441459</v>
      </c>
      <c r="V21" s="189">
        <f t="shared" si="0"/>
        <v>8.263356910662778E-2</v>
      </c>
    </row>
    <row r="22" spans="1:22" ht="15.75" x14ac:dyDescent="0.25">
      <c r="S22" t="s">
        <v>90</v>
      </c>
      <c r="T22" s="66">
        <f>VLOOKUP(MAX(A34:A39),$A$34:$H$39,4,0)</f>
        <v>3712.5681389769993</v>
      </c>
      <c r="U22" s="66">
        <f>VLOOKUP(MAX(A34:A39)-1,$A$34:$H$39,4,0)</f>
        <v>2916.7023131880005</v>
      </c>
      <c r="V22" s="189">
        <f t="shared" si="0"/>
        <v>0.2728649482638168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3716.5871925379997</v>
      </c>
      <c r="U23" s="66">
        <f>VLOOKUP(MAX(A34:A39)-1,$A$34:$H$39,5,0)</f>
        <v>2636.8662996829999</v>
      </c>
      <c r="V23" s="189">
        <f t="shared" si="0"/>
        <v>0.40947123219133341</v>
      </c>
    </row>
    <row r="24" spans="1:22" ht="15.75" x14ac:dyDescent="0.25">
      <c r="A24" s="68">
        <v>2020</v>
      </c>
      <c r="B24" s="66">
        <v>23282.343761964999</v>
      </c>
      <c r="C24" s="66">
        <v>16205.901960215</v>
      </c>
      <c r="D24" s="66">
        <v>1906.9244452010003</v>
      </c>
      <c r="E24" s="66">
        <v>843.35912723099989</v>
      </c>
      <c r="F24" s="66">
        <v>4326.1582293179999</v>
      </c>
      <c r="S24" t="s">
        <v>11</v>
      </c>
      <c r="T24" s="66">
        <f>VLOOKUP(MAX(A34:A39),$A$34:$H$39,6,0)</f>
        <v>3672.5840499289998</v>
      </c>
      <c r="U24" s="66">
        <f>VLOOKUP(MAX(A34:A39)-1,$A$34:$H$39,6,0)</f>
        <v>3273.3206426370002</v>
      </c>
      <c r="V24" s="189">
        <f t="shared" si="0"/>
        <v>0.12197503724241066</v>
      </c>
    </row>
    <row r="25" spans="1:22" ht="15.75" x14ac:dyDescent="0.25">
      <c r="A25" s="68">
        <v>2021</v>
      </c>
      <c r="B25" s="66">
        <v>27031.316453379</v>
      </c>
      <c r="C25" s="66">
        <v>19392.425787705</v>
      </c>
      <c r="D25" s="66">
        <v>2100.953569109</v>
      </c>
      <c r="E25" s="66">
        <v>1286.047816577</v>
      </c>
      <c r="F25" s="66">
        <v>4251.8892799879995</v>
      </c>
      <c r="S25" t="s">
        <v>91</v>
      </c>
      <c r="T25" s="66">
        <f>VLOOKUP(MAX(A34:A39),$A$34:$H$39,7,0)</f>
        <v>6484.5140307379997</v>
      </c>
      <c r="U25" s="66">
        <f>VLOOKUP(MAX(A34:A39)-1,$A$34:$H$39,7,0)</f>
        <v>5513.8722661619995</v>
      </c>
      <c r="V25" s="189">
        <f t="shared" si="0"/>
        <v>0.17603631671569864</v>
      </c>
    </row>
    <row r="26" spans="1:22" ht="15.75" x14ac:dyDescent="0.25">
      <c r="A26" s="68">
        <v>2022</v>
      </c>
      <c r="B26" s="66">
        <v>29830.379205055997</v>
      </c>
      <c r="C26" s="66">
        <v>22869.073752913002</v>
      </c>
      <c r="D26" s="66">
        <v>1781.2927832139999</v>
      </c>
      <c r="E26" s="66">
        <v>951.99146112199992</v>
      </c>
      <c r="F26" s="66">
        <v>4228.0212078069999</v>
      </c>
      <c r="I26" s="168"/>
      <c r="S26" t="s">
        <v>39</v>
      </c>
      <c r="T26" s="66">
        <f>VLOOKUP(MAX(A34:A39),$A$34:$H$39,8,0)</f>
        <v>1235.01014809</v>
      </c>
      <c r="U26" s="66">
        <f>VLOOKUP(MAX(A34:A39)-1,$A$34:$H$39,8,0)</f>
        <v>1282.573253714</v>
      </c>
      <c r="V26" s="189">
        <f t="shared" si="0"/>
        <v>-3.7084124034451493E-2</v>
      </c>
    </row>
    <row r="27" spans="1:22" ht="15.75" x14ac:dyDescent="0.25">
      <c r="A27" s="68">
        <v>2023</v>
      </c>
      <c r="B27" s="66">
        <v>31306.215058448004</v>
      </c>
      <c r="C27" s="66">
        <v>23829.211085149</v>
      </c>
      <c r="D27" s="66">
        <v>1611.2341186100005</v>
      </c>
      <c r="E27" s="66">
        <v>1167.97923386</v>
      </c>
      <c r="F27" s="66">
        <v>4697.7906208290005</v>
      </c>
      <c r="S27" t="s">
        <v>123</v>
      </c>
      <c r="T27" s="66">
        <f>VLOOKUP(MAX(A44:A49),$A$44:$F$49,2,0)</f>
        <v>4311.4333729640002</v>
      </c>
      <c r="U27" s="66">
        <f>VLOOKUP(MAX(A44:A49)-1,$A$44:$F$49,2,0)</f>
        <v>5345.1568394109727</v>
      </c>
      <c r="V27" s="190">
        <f t="shared" si="0"/>
        <v>-0.19339441245673294</v>
      </c>
    </row>
    <row r="28" spans="1:22" ht="15.75" x14ac:dyDescent="0.25">
      <c r="S28" t="s">
        <v>124</v>
      </c>
      <c r="T28" s="66">
        <f>VLOOKUP(MAX(A44:A49),$A$44:$F$49,3,0)</f>
        <v>592.16132926429873</v>
      </c>
      <c r="U28" s="65">
        <f>VLOOKUP(MAX(A44:A49)-1,$A$44:$F$49,3,0)</f>
        <v>734.13988002226017</v>
      </c>
      <c r="V28" s="189">
        <f t="shared" si="0"/>
        <v>-0.19339441245673294</v>
      </c>
    </row>
    <row r="29" spans="1:22" ht="15.75" x14ac:dyDescent="0.25">
      <c r="S29" t="s">
        <v>125</v>
      </c>
      <c r="T29" s="183">
        <f>VLOOKUP(MAX(A44:A49),$A$44:$F$49,4,0)/100</f>
        <v>1.3483034918574686E-2</v>
      </c>
      <c r="U29" s="183">
        <f>VLOOKUP(MAX(A44:A49)-1,$A$44:$F$49,4,0)/100</f>
        <v>1.8347023547224509E-2</v>
      </c>
      <c r="V29" s="189">
        <f t="shared" si="0"/>
        <v>-0.26511050231827027</v>
      </c>
    </row>
    <row r="30" spans="1:22" ht="15.75" x14ac:dyDescent="0.25">
      <c r="S30" t="s">
        <v>126</v>
      </c>
      <c r="T30" s="183">
        <f>ABS(VLOOKUP(MAX(A54:A120),$A$54:$E$120,4,0))/100</f>
        <v>2.2971859135802145E-2</v>
      </c>
      <c r="U30" s="183">
        <f>ABS(VLOOKUP(MAX(A54:A120)-1,$A$54:$E$120,4,0))/100</f>
        <v>2.9091619231022204E-2</v>
      </c>
      <c r="V30" s="189">
        <f t="shared" si="0"/>
        <v>-0.21036161812176402</v>
      </c>
    </row>
    <row r="31" spans="1:22" ht="15.75" x14ac:dyDescent="0.25">
      <c r="A31" s="67" t="s">
        <v>67</v>
      </c>
      <c r="B31" t="s">
        <v>201</v>
      </c>
      <c r="S31" t="s">
        <v>127</v>
      </c>
      <c r="T31" s="66">
        <f>VLOOKUP(MAX(A44:A49),$A$44:$F$49,5,0)</f>
        <v>455.99986298082945</v>
      </c>
      <c r="U31" s="65">
        <f>VLOOKUP(MAX(A44:A49)-1,$A$44:$F$49,5,0)</f>
        <v>533.55042146935591</v>
      </c>
      <c r="V31" s="189">
        <f t="shared" si="0"/>
        <v>-0.14534813462419971</v>
      </c>
    </row>
    <row r="32" spans="1:22" ht="15.75" x14ac:dyDescent="0.25">
      <c r="S32" t="s">
        <v>128</v>
      </c>
      <c r="T32" s="193">
        <f>VLOOKUP(MAX(A44:A49),$A$44:$F$49,6,0)</f>
        <v>136.16146628346928</v>
      </c>
      <c r="U32" s="66">
        <f>VLOOKUP(MAX(A44:A49)-1,$A$44:$F$49,6,0)</f>
        <v>200.58945855290406</v>
      </c>
      <c r="V32" s="189">
        <f t="shared" si="0"/>
        <v>-0.32119331062675138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5">
        <f>+T31/T28</f>
        <v>0.77006018536766607</v>
      </c>
      <c r="U33" s="185">
        <f>+U31/U28</f>
        <v>0.7267694290809783</v>
      </c>
      <c r="V33" s="191"/>
    </row>
    <row r="34" spans="1:22" x14ac:dyDescent="0.25">
      <c r="A34" s="68">
        <v>2020</v>
      </c>
      <c r="B34" s="66">
        <v>27224.081217674004</v>
      </c>
      <c r="C34" s="66">
        <v>12053.013916636999</v>
      </c>
      <c r="D34" s="66">
        <v>2390.1268138390001</v>
      </c>
      <c r="E34" s="66">
        <v>1969.5217820939999</v>
      </c>
      <c r="F34" s="66">
        <v>3133.2572310720006</v>
      </c>
      <c r="G34" s="66">
        <v>6702.4608362039999</v>
      </c>
      <c r="H34" s="66">
        <v>975.70063782800003</v>
      </c>
      <c r="S34" t="s">
        <v>130</v>
      </c>
      <c r="T34" s="185">
        <f>+T32/T28</f>
        <v>0.22993981463233387</v>
      </c>
      <c r="U34" s="185">
        <f>+U32/U28</f>
        <v>0.27323057091902148</v>
      </c>
      <c r="V34" s="191"/>
    </row>
    <row r="35" spans="1:22" x14ac:dyDescent="0.25">
      <c r="A35" s="68">
        <v>2021</v>
      </c>
      <c r="B35" s="66">
        <v>26526.545401065003</v>
      </c>
      <c r="C35" s="66">
        <v>12234.875988878999</v>
      </c>
      <c r="D35" s="66">
        <v>3017.5906983540003</v>
      </c>
      <c r="E35" s="66">
        <v>2328.6245875539998</v>
      </c>
      <c r="F35" s="66">
        <v>3209.6663982479995</v>
      </c>
      <c r="G35" s="66">
        <v>4626.7151264160002</v>
      </c>
      <c r="H35" s="66">
        <v>1109.0726016140002</v>
      </c>
    </row>
    <row r="36" spans="1:22" x14ac:dyDescent="0.25">
      <c r="A36" s="68">
        <v>2022</v>
      </c>
      <c r="B36" s="66">
        <v>28640.468216843001</v>
      </c>
      <c r="C36" s="66">
        <v>13017.133441459</v>
      </c>
      <c r="D36" s="66">
        <v>2916.7023131880005</v>
      </c>
      <c r="E36" s="66">
        <v>2636.8662996829999</v>
      </c>
      <c r="F36" s="66">
        <v>3273.3206426370002</v>
      </c>
      <c r="G36" s="66">
        <v>5513.8722661619995</v>
      </c>
      <c r="H36" s="66">
        <v>1282.573253714</v>
      </c>
    </row>
    <row r="37" spans="1:22" x14ac:dyDescent="0.25">
      <c r="A37" s="68">
        <v>2023</v>
      </c>
      <c r="B37" s="66">
        <v>32914.049197535998</v>
      </c>
      <c r="C37" s="66">
        <v>14092.785637263998</v>
      </c>
      <c r="D37" s="66">
        <v>3712.5681389769993</v>
      </c>
      <c r="E37" s="66">
        <v>3716.5871925379997</v>
      </c>
      <c r="F37" s="66">
        <v>3672.5840499289998</v>
      </c>
      <c r="G37" s="66">
        <v>6484.5140307379997</v>
      </c>
      <c r="H37" s="66">
        <v>1235.01014809</v>
      </c>
    </row>
    <row r="41" spans="1:22" x14ac:dyDescent="0.25">
      <c r="A41" s="67" t="s">
        <v>67</v>
      </c>
      <c r="B41" t="s">
        <v>201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2020</v>
      </c>
      <c r="B44" s="66">
        <v>5203.8469706458673</v>
      </c>
      <c r="C44" s="65">
        <v>714.73142986486346</v>
      </c>
      <c r="D44" s="66">
        <v>2.1690402239202564</v>
      </c>
      <c r="E44" s="65">
        <v>591.28427152680013</v>
      </c>
      <c r="F44" s="65">
        <v>123.44715833806323</v>
      </c>
    </row>
    <row r="45" spans="1:22" x14ac:dyDescent="0.25">
      <c r="A45" s="68">
        <v>2021</v>
      </c>
      <c r="B45" s="66">
        <v>4746.9085314349995</v>
      </c>
      <c r="C45" s="65">
        <v>651.97242371813411</v>
      </c>
      <c r="D45" s="66">
        <v>1.7539963020701907</v>
      </c>
      <c r="E45" s="65">
        <v>514.92271407395492</v>
      </c>
      <c r="F45" s="65">
        <v>137.04970964417919</v>
      </c>
    </row>
    <row r="46" spans="1:22" x14ac:dyDescent="0.25">
      <c r="A46" s="68">
        <v>2022</v>
      </c>
      <c r="B46" s="66">
        <v>5345.1568394109727</v>
      </c>
      <c r="C46" s="65">
        <v>734.13988002226017</v>
      </c>
      <c r="D46" s="66">
        <v>1.834702354722451</v>
      </c>
      <c r="E46" s="65">
        <v>533.55042146935591</v>
      </c>
      <c r="F46" s="65">
        <v>200.58945855290406</v>
      </c>
      <c r="I46" s="168"/>
    </row>
    <row r="47" spans="1:22" x14ac:dyDescent="0.25">
      <c r="A47" s="68">
        <v>2023</v>
      </c>
      <c r="B47" s="66">
        <v>4311.4333729640002</v>
      </c>
      <c r="C47" s="65">
        <v>592.16132926429873</v>
      </c>
      <c r="D47" s="66">
        <v>1.3483034918574686</v>
      </c>
      <c r="E47" s="65">
        <v>455.99986298082945</v>
      </c>
      <c r="F47" s="65">
        <v>136.16146628346928</v>
      </c>
      <c r="J47" s="168"/>
    </row>
    <row r="51" spans="1:17" x14ac:dyDescent="0.25">
      <c r="A51" s="67" t="s">
        <v>67</v>
      </c>
      <c r="B51" t="s">
        <v>201</v>
      </c>
      <c r="G51" s="67" t="s">
        <v>67</v>
      </c>
      <c r="H51" t="s">
        <v>201</v>
      </c>
    </row>
    <row r="52" spans="1:17" x14ac:dyDescent="0.25">
      <c r="M52" s="67" t="s">
        <v>67</v>
      </c>
      <c r="N52" t="s">
        <v>201</v>
      </c>
    </row>
    <row r="53" spans="1:17" ht="45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205</v>
      </c>
      <c r="J53" t="s">
        <v>203</v>
      </c>
    </row>
    <row r="54" spans="1:17" x14ac:dyDescent="0.25">
      <c r="A54">
        <v>2020</v>
      </c>
      <c r="B54" s="69">
        <v>9</v>
      </c>
      <c r="C54" s="66">
        <v>-1.9905971250487036</v>
      </c>
      <c r="D54" s="66">
        <v>3.3354758758475072</v>
      </c>
      <c r="E54" s="66">
        <v>-5.3260730008962112</v>
      </c>
      <c r="G54">
        <v>2020</v>
      </c>
      <c r="H54" s="69">
        <v>9</v>
      </c>
      <c r="I54" s="66">
        <v>-655.93174058318095</v>
      </c>
      <c r="J54" s="66">
        <v>-1755.0212898380737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2020</v>
      </c>
      <c r="B55" s="69">
        <v>8</v>
      </c>
      <c r="C55" s="66">
        <v>-1.705083399973558</v>
      </c>
      <c r="D55" s="66">
        <v>3.3513259658645684</v>
      </c>
      <c r="E55" s="66">
        <v>-5.0564093658381273</v>
      </c>
      <c r="G55">
        <v>2020</v>
      </c>
      <c r="H55" s="69">
        <v>8</v>
      </c>
      <c r="I55" s="66">
        <v>-561.85066697349919</v>
      </c>
      <c r="J55" s="66">
        <v>-1666.1630596669088</v>
      </c>
      <c r="M55">
        <v>2020</v>
      </c>
      <c r="N55" s="69">
        <v>9</v>
      </c>
      <c r="O55" s="66">
        <v>-0.20468928720551766</v>
      </c>
      <c r="P55" s="66">
        <v>0.25533073462638134</v>
      </c>
      <c r="Q55" s="66">
        <v>-0.460020021831899</v>
      </c>
    </row>
    <row r="56" spans="1:17" x14ac:dyDescent="0.25">
      <c r="A56">
        <v>2020</v>
      </c>
      <c r="B56" s="69">
        <v>7</v>
      </c>
      <c r="C56" s="66">
        <v>-1.6975127615407621</v>
      </c>
      <c r="D56" s="66">
        <v>3.4698949160249968</v>
      </c>
      <c r="E56" s="66">
        <v>-5.1674076775657589</v>
      </c>
      <c r="G56">
        <v>2020</v>
      </c>
      <c r="H56" s="69">
        <v>7</v>
      </c>
      <c r="I56" s="66">
        <v>-559.35602755999753</v>
      </c>
      <c r="J56" s="66">
        <v>-1702.7386755447419</v>
      </c>
      <c r="M56">
        <v>2020</v>
      </c>
      <c r="N56" s="69">
        <v>8</v>
      </c>
      <c r="O56" s="66">
        <v>-0.11461006833155717</v>
      </c>
      <c r="P56" s="66">
        <v>0.19794480059464775</v>
      </c>
      <c r="Q56" s="66">
        <v>-0.31255486892620488</v>
      </c>
    </row>
    <row r="57" spans="1:17" x14ac:dyDescent="0.25">
      <c r="A57">
        <v>2020</v>
      </c>
      <c r="B57" s="69">
        <v>6</v>
      </c>
      <c r="C57" s="66">
        <v>-1.4093502337168433</v>
      </c>
      <c r="D57" s="66">
        <v>3.3880850450356568</v>
      </c>
      <c r="E57" s="66">
        <v>-4.7974352787525003</v>
      </c>
      <c r="G57">
        <v>2020</v>
      </c>
      <c r="H57" s="69">
        <v>6</v>
      </c>
      <c r="I57" s="66">
        <v>-464.4021335410016</v>
      </c>
      <c r="J57" s="66">
        <v>-1580.8271965882066</v>
      </c>
      <c r="M57">
        <v>2020</v>
      </c>
      <c r="N57" s="69">
        <v>7</v>
      </c>
      <c r="O57" s="66">
        <v>-0.11743914116927993</v>
      </c>
      <c r="P57" s="66">
        <v>0.298025037697974</v>
      </c>
      <c r="Q57" s="66">
        <v>-0.41546417886725395</v>
      </c>
    </row>
    <row r="58" spans="1:17" x14ac:dyDescent="0.25">
      <c r="A58">
        <v>2020</v>
      </c>
      <c r="B58" s="69">
        <v>5</v>
      </c>
      <c r="C58" s="66">
        <v>-1.3109146075027429</v>
      </c>
      <c r="D58" s="66">
        <v>3.3136904535350111</v>
      </c>
      <c r="E58" s="66">
        <v>-4.6246050610377551</v>
      </c>
      <c r="G58">
        <v>2020</v>
      </c>
      <c r="H58" s="69">
        <v>5</v>
      </c>
      <c r="I58" s="66">
        <v>-431.96611179379317</v>
      </c>
      <c r="J58" s="66">
        <v>-1523.8770362044324</v>
      </c>
      <c r="M58">
        <v>2020</v>
      </c>
      <c r="N58" s="69">
        <v>6</v>
      </c>
      <c r="O58" s="66">
        <v>-8.9504482276531058E-2</v>
      </c>
      <c r="P58" s="66">
        <v>0.26426590676140588</v>
      </c>
      <c r="Q58" s="66">
        <v>-0.35377038903793695</v>
      </c>
    </row>
    <row r="59" spans="1:17" x14ac:dyDescent="0.25">
      <c r="A59">
        <v>2020</v>
      </c>
      <c r="B59" s="69">
        <v>4</v>
      </c>
      <c r="C59" s="66">
        <v>-0.95829151148297043</v>
      </c>
      <c r="D59" s="66">
        <v>3.2919249786804481</v>
      </c>
      <c r="E59" s="66">
        <v>-4.2502164901634192</v>
      </c>
      <c r="G59">
        <v>2020</v>
      </c>
      <c r="H59" s="69">
        <v>4</v>
      </c>
      <c r="I59" s="66">
        <v>-315.77148947089574</v>
      </c>
      <c r="J59" s="66">
        <v>-1400.5103620251734</v>
      </c>
      <c r="M59">
        <v>2020</v>
      </c>
      <c r="N59" s="69">
        <v>5</v>
      </c>
      <c r="O59" s="66">
        <v>-0.27699748685178771</v>
      </c>
      <c r="P59" s="66">
        <v>0.22220639520272079</v>
      </c>
      <c r="Q59" s="66">
        <v>-0.4992038820545085</v>
      </c>
    </row>
    <row r="60" spans="1:17" x14ac:dyDescent="0.25">
      <c r="A60">
        <v>2020</v>
      </c>
      <c r="B60" s="69">
        <v>3</v>
      </c>
      <c r="C60" s="66">
        <v>-5.8799023220565363E-2</v>
      </c>
      <c r="D60" s="66">
        <v>3.1995447792832183</v>
      </c>
      <c r="E60" s="66">
        <v>-3.2583438025037839</v>
      </c>
      <c r="G60">
        <v>2020</v>
      </c>
      <c r="H60" s="69">
        <v>3</v>
      </c>
      <c r="I60" s="66">
        <v>-19.375163944694592</v>
      </c>
      <c r="J60" s="66">
        <v>-1073.6733691115101</v>
      </c>
      <c r="M60">
        <v>2020</v>
      </c>
      <c r="N60" s="69">
        <v>4</v>
      </c>
      <c r="O60" s="66">
        <v>-0.72295739495844846</v>
      </c>
      <c r="P60" s="66">
        <v>0.2606108596327496</v>
      </c>
      <c r="Q60" s="66">
        <v>-0.98356825459119823</v>
      </c>
    </row>
    <row r="61" spans="1:17" x14ac:dyDescent="0.25">
      <c r="A61">
        <v>2020</v>
      </c>
      <c r="B61" s="69">
        <v>2</v>
      </c>
      <c r="C61" s="66">
        <v>-6.2779198158112264E-4</v>
      </c>
      <c r="D61" s="66">
        <v>2.9842337657691944</v>
      </c>
      <c r="E61" s="66">
        <v>-2.9848615577507758</v>
      </c>
      <c r="G61">
        <v>2020</v>
      </c>
      <c r="H61" s="69">
        <v>2</v>
      </c>
      <c r="I61" s="66">
        <v>-0.20686691547022917</v>
      </c>
      <c r="J61" s="66">
        <v>-983.55684951940646</v>
      </c>
      <c r="M61">
        <v>2020</v>
      </c>
      <c r="N61" s="69">
        <v>3</v>
      </c>
      <c r="O61" s="66">
        <v>-0.2069146937467683</v>
      </c>
      <c r="P61" s="66">
        <v>0.45307918220756482</v>
      </c>
      <c r="Q61" s="66">
        <v>-0.65999387595433312</v>
      </c>
    </row>
    <row r="62" spans="1:17" x14ac:dyDescent="0.25">
      <c r="A62">
        <v>2020</v>
      </c>
      <c r="B62" s="69">
        <v>1</v>
      </c>
      <c r="C62" s="66">
        <v>-3.1293470893793744E-2</v>
      </c>
      <c r="D62" s="66">
        <v>2.9310159955268529</v>
      </c>
      <c r="E62" s="66">
        <v>-2.9623094664206469</v>
      </c>
      <c r="G62">
        <v>2020</v>
      </c>
      <c r="H62" s="69">
        <v>1</v>
      </c>
      <c r="I62" s="66">
        <v>-10.311670088317388</v>
      </c>
      <c r="J62" s="66">
        <v>-976.12559568415315</v>
      </c>
      <c r="M62">
        <v>2020</v>
      </c>
      <c r="N62" s="69">
        <v>2</v>
      </c>
      <c r="O62" s="66">
        <v>3.8930615651901368E-2</v>
      </c>
      <c r="P62" s="66">
        <v>0.13748521001957667</v>
      </c>
      <c r="Q62" s="66">
        <v>-9.8554594367675288E-2</v>
      </c>
    </row>
    <row r="63" spans="1:17" x14ac:dyDescent="0.25">
      <c r="A63">
        <v>2021</v>
      </c>
      <c r="B63" s="69">
        <v>9</v>
      </c>
      <c r="C63" s="66">
        <v>-0.58006086999250495</v>
      </c>
      <c r="D63" s="66">
        <v>3.0505959115050141</v>
      </c>
      <c r="E63" s="66">
        <v>-3.6306567814975188</v>
      </c>
      <c r="G63">
        <v>2021</v>
      </c>
      <c r="H63" s="69">
        <v>9</v>
      </c>
      <c r="I63" s="66">
        <v>-215.61259329150451</v>
      </c>
      <c r="J63" s="66">
        <v>-1349.5399612461058</v>
      </c>
      <c r="M63">
        <v>2020</v>
      </c>
      <c r="N63" s="69">
        <v>1</v>
      </c>
      <c r="O63" s="66">
        <v>5.1207588989923988E-2</v>
      </c>
      <c r="P63" s="66">
        <v>8.0092097177235491E-2</v>
      </c>
      <c r="Q63" s="66">
        <v>-2.8884508187311492E-2</v>
      </c>
    </row>
    <row r="64" spans="1:17" x14ac:dyDescent="0.25">
      <c r="A64">
        <v>2021</v>
      </c>
      <c r="B64" s="69">
        <v>8</v>
      </c>
      <c r="C64" s="66">
        <v>-0.73866657000627811</v>
      </c>
      <c r="D64" s="66">
        <v>2.9876694107653012</v>
      </c>
      <c r="E64" s="66">
        <v>-3.7263359807715801</v>
      </c>
      <c r="G64">
        <v>2021</v>
      </c>
      <c r="H64" s="69">
        <v>8</v>
      </c>
      <c r="I64" s="66">
        <v>-274.56741693135115</v>
      </c>
      <c r="J64" s="66">
        <v>-1385.1045741113064</v>
      </c>
      <c r="M64">
        <v>2021</v>
      </c>
      <c r="N64" s="69">
        <v>9</v>
      </c>
      <c r="O64" s="66">
        <v>-2.2849673895653577E-2</v>
      </c>
      <c r="P64" s="66">
        <v>0.28927510234327369</v>
      </c>
      <c r="Q64" s="66">
        <v>-0.31212477623892726</v>
      </c>
    </row>
    <row r="65" spans="1:17" x14ac:dyDescent="0.25">
      <c r="A65">
        <v>2021</v>
      </c>
      <c r="B65" s="69">
        <v>7</v>
      </c>
      <c r="C65" s="66">
        <v>-0.7006592172978362</v>
      </c>
      <c r="D65" s="66">
        <v>2.9731574892565908</v>
      </c>
      <c r="E65" s="66">
        <v>-3.6738167065544274</v>
      </c>
      <c r="G65">
        <v>2021</v>
      </c>
      <c r="H65" s="69">
        <v>7</v>
      </c>
      <c r="I65" s="66">
        <v>-260.43982393974329</v>
      </c>
      <c r="J65" s="66">
        <v>-1365.5828006258889</v>
      </c>
      <c r="M65">
        <v>2021</v>
      </c>
      <c r="N65" s="69">
        <v>8</v>
      </c>
      <c r="O65" s="66">
        <v>-0.13960823806404382</v>
      </c>
      <c r="P65" s="66">
        <v>0.18998836336697542</v>
      </c>
      <c r="Q65" s="66">
        <v>-0.32959660143101921</v>
      </c>
    </row>
    <row r="66" spans="1:17" x14ac:dyDescent="0.25">
      <c r="A66">
        <v>2021</v>
      </c>
      <c r="B66" s="69">
        <v>6</v>
      </c>
      <c r="C66" s="66">
        <v>-0.83632146645358507</v>
      </c>
      <c r="D66" s="66">
        <v>2.9896673529531022</v>
      </c>
      <c r="E66" s="66">
        <v>-3.8259888194066871</v>
      </c>
      <c r="G66">
        <v>2021</v>
      </c>
      <c r="H66" s="69">
        <v>6</v>
      </c>
      <c r="I66" s="66">
        <v>-310.86640995063419</v>
      </c>
      <c r="J66" s="66">
        <v>-1422.1462159087491</v>
      </c>
      <c r="M66">
        <v>2021</v>
      </c>
      <c r="N66" s="69">
        <v>7</v>
      </c>
      <c r="O66" s="66">
        <v>3.1553413938215272E-2</v>
      </c>
      <c r="P66" s="66">
        <v>0.24768688733110786</v>
      </c>
      <c r="Q66" s="66">
        <v>-0.2161334733928926</v>
      </c>
    </row>
    <row r="67" spans="1:17" x14ac:dyDescent="0.25">
      <c r="A67">
        <v>2021</v>
      </c>
      <c r="B67" s="69">
        <v>5</v>
      </c>
      <c r="C67" s="66">
        <v>-0.97443141858634374</v>
      </c>
      <c r="D67" s="66">
        <v>3.0012480486743227</v>
      </c>
      <c r="E67" s="66">
        <v>-3.975679467260667</v>
      </c>
      <c r="G67">
        <v>2021</v>
      </c>
      <c r="H67" s="69">
        <v>5</v>
      </c>
      <c r="I67" s="66">
        <v>-362.20282390162947</v>
      </c>
      <c r="J67" s="66">
        <v>-1477.7872536772491</v>
      </c>
      <c r="M67">
        <v>2021</v>
      </c>
      <c r="N67" s="69">
        <v>6</v>
      </c>
      <c r="O67" s="66">
        <v>5.8764962857619951E-2</v>
      </c>
      <c r="P67" s="66">
        <v>0.22268886267905902</v>
      </c>
      <c r="Q67" s="66">
        <v>-0.16392389982143904</v>
      </c>
    </row>
    <row r="68" spans="1:17" x14ac:dyDescent="0.25">
      <c r="A68">
        <v>2021</v>
      </c>
      <c r="B68" s="69">
        <v>4</v>
      </c>
      <c r="C68" s="66">
        <v>-1.3297035091791309</v>
      </c>
      <c r="D68" s="66">
        <v>3.0329529786113696</v>
      </c>
      <c r="E68" s="66">
        <v>-4.3626564877905016</v>
      </c>
      <c r="G68">
        <v>2021</v>
      </c>
      <c r="H68" s="69">
        <v>4</v>
      </c>
      <c r="I68" s="66">
        <v>-494.25989021916087</v>
      </c>
      <c r="J68" s="66">
        <v>-1621.6292593304411</v>
      </c>
      <c r="M68">
        <v>2021</v>
      </c>
      <c r="N68" s="69">
        <v>5</v>
      </c>
      <c r="O68" s="66">
        <v>0.10971609088774843</v>
      </c>
      <c r="P68" s="66">
        <v>0.16527921650776317</v>
      </c>
      <c r="Q68" s="66">
        <v>-5.5563125620014746E-2</v>
      </c>
    </row>
    <row r="69" spans="1:17" x14ac:dyDescent="0.25">
      <c r="A69">
        <v>2021</v>
      </c>
      <c r="B69" s="69">
        <v>3</v>
      </c>
      <c r="C69" s="66">
        <v>-2.0043169186396441</v>
      </c>
      <c r="D69" s="66">
        <v>3.0525838941905574</v>
      </c>
      <c r="E69" s="66">
        <v>-5.0569008128302011</v>
      </c>
      <c r="G69">
        <v>2021</v>
      </c>
      <c r="H69" s="69">
        <v>3</v>
      </c>
      <c r="I69" s="66">
        <v>-745.0183092190224</v>
      </c>
      <c r="J69" s="66">
        <v>-1879.6846239366662</v>
      </c>
      <c r="M69">
        <v>2021</v>
      </c>
      <c r="N69" s="69">
        <v>4</v>
      </c>
      <c r="O69" s="66">
        <v>3.3717609715727112E-2</v>
      </c>
      <c r="P69" s="66">
        <v>0.21139847352624766</v>
      </c>
      <c r="Q69" s="66">
        <v>-0.17768086381052053</v>
      </c>
    </row>
    <row r="70" spans="1:17" x14ac:dyDescent="0.25">
      <c r="A70">
        <v>2021</v>
      </c>
      <c r="B70" s="69">
        <v>2</v>
      </c>
      <c r="C70" s="66">
        <v>-1.9847836907823997</v>
      </c>
      <c r="D70" s="66">
        <v>3.2512423013525025</v>
      </c>
      <c r="E70" s="66">
        <v>-5.2360259921349019</v>
      </c>
      <c r="G70">
        <v>2021</v>
      </c>
      <c r="H70" s="69">
        <v>2</v>
      </c>
      <c r="I70" s="66">
        <v>-737.75767480713955</v>
      </c>
      <c r="J70" s="66">
        <v>-1946.2666783927641</v>
      </c>
      <c r="M70">
        <v>2021</v>
      </c>
      <c r="N70" s="69">
        <v>3</v>
      </c>
      <c r="O70" s="66">
        <v>-0.20296140640904442</v>
      </c>
      <c r="P70" s="66">
        <v>0.20299257096425563</v>
      </c>
      <c r="Q70" s="66">
        <v>-0.40595397737330002</v>
      </c>
    </row>
    <row r="71" spans="1:17" x14ac:dyDescent="0.25">
      <c r="A71">
        <v>2021</v>
      </c>
      <c r="B71" s="69">
        <v>1</v>
      </c>
      <c r="C71" s="66">
        <v>-1.954756789721197</v>
      </c>
      <c r="D71" s="66">
        <v>3.2782045948525083</v>
      </c>
      <c r="E71" s="66">
        <v>-5.2329613845737057</v>
      </c>
      <c r="G71">
        <v>2021</v>
      </c>
      <c r="H71" s="69">
        <v>1</v>
      </c>
      <c r="I71" s="66">
        <v>-726.59647028321262</v>
      </c>
      <c r="J71" s="66">
        <v>-1945.1275427987721</v>
      </c>
      <c r="M71">
        <v>2021</v>
      </c>
      <c r="N71" s="69">
        <v>2</v>
      </c>
      <c r="O71" s="66">
        <v>4.4847703412539928E-3</v>
      </c>
      <c r="P71" s="66">
        <v>9.4917217302481732E-2</v>
      </c>
      <c r="Q71" s="66">
        <v>-9.0432446961227736E-2</v>
      </c>
    </row>
    <row r="72" spans="1:17" x14ac:dyDescent="0.25">
      <c r="A72">
        <v>2022</v>
      </c>
      <c r="B72" s="69">
        <v>9</v>
      </c>
      <c r="C72" s="66">
        <v>-0.43394131104615041</v>
      </c>
      <c r="D72" s="66">
        <v>2.9091619231022205</v>
      </c>
      <c r="E72" s="66">
        <v>-3.3431032341483711</v>
      </c>
      <c r="G72">
        <v>2022</v>
      </c>
      <c r="H72" s="69">
        <v>9</v>
      </c>
      <c r="I72" s="66">
        <v>-173.63776811433598</v>
      </c>
      <c r="J72" s="66">
        <v>-1337.7131178266766</v>
      </c>
      <c r="M72">
        <v>2021</v>
      </c>
      <c r="N72" s="69">
        <v>1</v>
      </c>
      <c r="O72" s="66">
        <v>0.31369682060727588</v>
      </c>
      <c r="P72" s="66">
        <v>0.12976960804902621</v>
      </c>
      <c r="Q72" s="66">
        <v>0.1839272125582497</v>
      </c>
    </row>
    <row r="73" spans="1:17" x14ac:dyDescent="0.25">
      <c r="A73">
        <v>2022</v>
      </c>
      <c r="B73" s="69">
        <v>8</v>
      </c>
      <c r="C73" s="66">
        <v>-0.47115515429677557</v>
      </c>
      <c r="D73" s="66">
        <v>2.9537310711670686</v>
      </c>
      <c r="E73" s="66">
        <v>-3.4248862254638448</v>
      </c>
      <c r="G73">
        <v>2022</v>
      </c>
      <c r="H73" s="69">
        <v>8</v>
      </c>
      <c r="I73" s="66">
        <v>-188.52855753795015</v>
      </c>
      <c r="J73" s="66">
        <v>-1370.4378566801815</v>
      </c>
      <c r="M73">
        <v>2022</v>
      </c>
      <c r="N73" s="69">
        <v>9</v>
      </c>
      <c r="O73" s="66">
        <v>1.5987882264511529E-2</v>
      </c>
      <c r="P73" s="66">
        <v>0.22414987456244273</v>
      </c>
      <c r="Q73" s="66">
        <v>-0.20816199229793123</v>
      </c>
    </row>
    <row r="74" spans="1:17" x14ac:dyDescent="0.25">
      <c r="A74">
        <v>2022</v>
      </c>
      <c r="B74" s="69">
        <v>7</v>
      </c>
      <c r="C74" s="66">
        <v>-0.49926507938285486</v>
      </c>
      <c r="D74" s="66">
        <v>2.9172179921397081</v>
      </c>
      <c r="E74" s="66">
        <v>-3.4164830715225629</v>
      </c>
      <c r="G74">
        <v>2022</v>
      </c>
      <c r="H74" s="69">
        <v>7</v>
      </c>
      <c r="I74" s="66">
        <v>-199.77649482707562</v>
      </c>
      <c r="J74" s="66">
        <v>-1367.0754091363706</v>
      </c>
      <c r="M74">
        <v>2022</v>
      </c>
      <c r="N74" s="69">
        <v>8</v>
      </c>
      <c r="O74" s="66">
        <v>-0.10157765942912596</v>
      </c>
      <c r="P74" s="66">
        <v>0.21300074388677415</v>
      </c>
      <c r="Q74" s="66">
        <v>-0.31457840331590009</v>
      </c>
    </row>
    <row r="75" spans="1:17" x14ac:dyDescent="0.25">
      <c r="A75">
        <v>2022</v>
      </c>
      <c r="B75" s="69">
        <v>6</v>
      </c>
      <c r="C75" s="66">
        <v>-0.55302210163937771</v>
      </c>
      <c r="D75" s="66">
        <v>2.9390131050909569</v>
      </c>
      <c r="E75" s="66">
        <v>-3.4920352067303346</v>
      </c>
      <c r="G75">
        <v>2022</v>
      </c>
      <c r="H75" s="69">
        <v>6</v>
      </c>
      <c r="I75" s="66">
        <v>-221.28689065132249</v>
      </c>
      <c r="J75" s="66">
        <v>-1397.3069261636924</v>
      </c>
      <c r="M75">
        <v>2022</v>
      </c>
      <c r="N75" s="69">
        <v>7</v>
      </c>
      <c r="O75" s="66">
        <v>8.3068229772646274E-2</v>
      </c>
      <c r="P75" s="66">
        <v>0.20829098067401092</v>
      </c>
      <c r="Q75" s="66">
        <v>-0.12522275090136467</v>
      </c>
    </row>
    <row r="76" spans="1:17" x14ac:dyDescent="0.25">
      <c r="A76">
        <v>2022</v>
      </c>
      <c r="B76" s="69">
        <v>5</v>
      </c>
      <c r="C76" s="66">
        <v>-0.49129999078001546</v>
      </c>
      <c r="D76" s="66">
        <v>2.8899568933125375</v>
      </c>
      <c r="E76" s="66">
        <v>-3.3812568840925539</v>
      </c>
      <c r="G76">
        <v>2022</v>
      </c>
      <c r="H76" s="69">
        <v>5</v>
      </c>
      <c r="I76" s="66">
        <v>-196.58933524437606</v>
      </c>
      <c r="J76" s="66">
        <v>-1352.9799625660078</v>
      </c>
      <c r="M76">
        <v>2022</v>
      </c>
      <c r="N76" s="69">
        <v>6</v>
      </c>
      <c r="O76" s="66">
        <v>-7.1330250517296096E-3</v>
      </c>
      <c r="P76" s="66">
        <v>0.2559206568839939</v>
      </c>
      <c r="Q76" s="66">
        <v>-0.26305368193572354</v>
      </c>
    </row>
    <row r="77" spans="1:17" x14ac:dyDescent="0.25">
      <c r="A77">
        <v>2022</v>
      </c>
      <c r="B77" s="69">
        <v>4</v>
      </c>
      <c r="C77" s="66">
        <v>-0.7021898135317346</v>
      </c>
      <c r="D77" s="66">
        <v>2.8903466506910434</v>
      </c>
      <c r="E77" s="66">
        <v>-3.5925364642227779</v>
      </c>
      <c r="G77">
        <v>2022</v>
      </c>
      <c r="H77" s="69">
        <v>4</v>
      </c>
      <c r="I77" s="66">
        <v>-280.9750279832312</v>
      </c>
      <c r="J77" s="66">
        <v>-1437.521613264124</v>
      </c>
      <c r="M77">
        <v>2022</v>
      </c>
      <c r="N77" s="69">
        <v>5</v>
      </c>
      <c r="O77" s="66">
        <v>0.312809415800057</v>
      </c>
      <c r="P77" s="66">
        <v>0.15314460890741921</v>
      </c>
      <c r="Q77" s="66">
        <v>0.15966480689263782</v>
      </c>
    </row>
    <row r="78" spans="1:17" x14ac:dyDescent="0.25">
      <c r="A78">
        <v>2022</v>
      </c>
      <c r="B78" s="69">
        <v>3</v>
      </c>
      <c r="C78" s="66">
        <v>-0.90267441338377652</v>
      </c>
      <c r="D78" s="66">
        <v>2.868574759334737</v>
      </c>
      <c r="E78" s="66">
        <v>-3.7712491727185138</v>
      </c>
      <c r="G78">
        <v>2022</v>
      </c>
      <c r="H78" s="69">
        <v>3</v>
      </c>
      <c r="I78" s="66">
        <v>-361.19716303573369</v>
      </c>
      <c r="J78" s="66">
        <v>-1509.0319190288758</v>
      </c>
      <c r="M78">
        <v>2022</v>
      </c>
      <c r="N78" s="69">
        <v>4</v>
      </c>
      <c r="O78" s="66">
        <v>0.23180621396519407</v>
      </c>
      <c r="P78" s="66">
        <v>0.21814824981477998</v>
      </c>
      <c r="Q78" s="66">
        <v>1.3657964150414113E-2</v>
      </c>
    </row>
    <row r="79" spans="1:17" x14ac:dyDescent="0.25">
      <c r="A79">
        <v>2022</v>
      </c>
      <c r="B79" s="69">
        <v>2</v>
      </c>
      <c r="C79" s="66">
        <v>-0.84277061611650861</v>
      </c>
      <c r="D79" s="66">
        <v>2.7884807173925124</v>
      </c>
      <c r="E79" s="66">
        <v>-3.6312513335090211</v>
      </c>
      <c r="G79">
        <v>2022</v>
      </c>
      <c r="H79" s="69">
        <v>2</v>
      </c>
      <c r="I79" s="66">
        <v>-337.22718969075345</v>
      </c>
      <c r="J79" s="66">
        <v>-1453.0130249471813</v>
      </c>
      <c r="M79">
        <v>2022</v>
      </c>
      <c r="N79" s="69">
        <v>3</v>
      </c>
      <c r="O79" s="66">
        <v>-0.24844263216699014</v>
      </c>
      <c r="P79" s="66">
        <v>0.26866182682329387</v>
      </c>
      <c r="Q79" s="66">
        <v>-0.51710445899028401</v>
      </c>
    </row>
    <row r="80" spans="1:17" x14ac:dyDescent="0.25">
      <c r="A80">
        <v>2022</v>
      </c>
      <c r="B80" s="69">
        <v>1</v>
      </c>
      <c r="C80" s="66">
        <v>-0.79323503416014773</v>
      </c>
      <c r="D80" s="66">
        <v>2.6348955896411508</v>
      </c>
      <c r="E80" s="66">
        <v>-3.428130623801299</v>
      </c>
      <c r="G80">
        <v>2022</v>
      </c>
      <c r="H80" s="69">
        <v>1</v>
      </c>
      <c r="I80" s="66">
        <v>-317.40596577360361</v>
      </c>
      <c r="J80" s="66">
        <v>-1371.736073908754</v>
      </c>
      <c r="M80">
        <v>2022</v>
      </c>
      <c r="N80" s="69">
        <v>2</v>
      </c>
      <c r="O80" s="66">
        <v>-4.5369502355844422E-2</v>
      </c>
      <c r="P80" s="66">
        <v>0.24175746493977907</v>
      </c>
      <c r="Q80" s="66">
        <v>-0.28712696729562348</v>
      </c>
    </row>
    <row r="81" spans="1:17" x14ac:dyDescent="0.25">
      <c r="A81">
        <v>2023</v>
      </c>
      <c r="B81" s="69">
        <v>9</v>
      </c>
      <c r="C81" s="66">
        <v>-0.95066681234942452</v>
      </c>
      <c r="D81" s="66">
        <v>2.2971859135802144</v>
      </c>
      <c r="E81" s="66">
        <v>-3.247852725929639</v>
      </c>
      <c r="G81">
        <v>2023</v>
      </c>
      <c r="H81" s="69">
        <v>9</v>
      </c>
      <c r="I81" s="66">
        <v>-417.52329997510606</v>
      </c>
      <c r="J81" s="66">
        <v>-1426.4242428028078</v>
      </c>
      <c r="M81">
        <v>2022</v>
      </c>
      <c r="N81" s="69">
        <v>1</v>
      </c>
      <c r="O81" s="66">
        <v>0.167282963780887</v>
      </c>
      <c r="P81" s="66">
        <v>5.162794822995706E-2</v>
      </c>
      <c r="Q81" s="66">
        <v>0.11565501555092991</v>
      </c>
    </row>
    <row r="82" spans="1:17" x14ac:dyDescent="0.25">
      <c r="A82">
        <v>2023</v>
      </c>
      <c r="B82" s="69">
        <v>8</v>
      </c>
      <c r="C82" s="66">
        <v>-0.83948351809864652</v>
      </c>
      <c r="D82" s="66">
        <v>2.4186794963850544</v>
      </c>
      <c r="E82" s="66">
        <v>-3.2581630144837002</v>
      </c>
      <c r="G82">
        <v>2023</v>
      </c>
      <c r="H82" s="69">
        <v>8</v>
      </c>
      <c r="I82" s="66">
        <v>-368.69271567926398</v>
      </c>
      <c r="J82" s="66">
        <v>-1430.9524178109887</v>
      </c>
      <c r="M82">
        <v>2023</v>
      </c>
      <c r="N82" s="69">
        <v>9</v>
      </c>
      <c r="O82" s="66">
        <v>-9.6616910199128603E-2</v>
      </c>
      <c r="P82" s="66">
        <v>8.2726907688328369E-2</v>
      </c>
      <c r="Q82" s="66">
        <v>-0.17934381788745699</v>
      </c>
    </row>
    <row r="83" spans="1:17" x14ac:dyDescent="0.25">
      <c r="A83">
        <v>2023</v>
      </c>
      <c r="B83" s="69">
        <v>7</v>
      </c>
      <c r="C83" s="66">
        <v>-0.84995641500135144</v>
      </c>
      <c r="D83" s="66">
        <v>2.5034264701897748</v>
      </c>
      <c r="E83" s="66">
        <v>-3.353382885191126</v>
      </c>
      <c r="G83">
        <v>2023</v>
      </c>
      <c r="H83" s="69">
        <v>7</v>
      </c>
      <c r="I83" s="66">
        <v>-373.2923066382773</v>
      </c>
      <c r="J83" s="66">
        <v>-1472.7720270836792</v>
      </c>
      <c r="M83">
        <v>2023</v>
      </c>
      <c r="N83" s="69">
        <v>8</v>
      </c>
      <c r="O83" s="66">
        <v>-8.2073393708692446E-2</v>
      </c>
      <c r="P83" s="66">
        <v>0.10931566610029955</v>
      </c>
      <c r="Q83" s="66">
        <v>-0.19138905980899198</v>
      </c>
    </row>
    <row r="84" spans="1:17" x14ac:dyDescent="0.25">
      <c r="A84">
        <v>2023</v>
      </c>
      <c r="B84" s="69">
        <v>6</v>
      </c>
      <c r="C84" s="66">
        <v>-0.8272442793162742</v>
      </c>
      <c r="D84" s="66">
        <v>2.5046610134121581</v>
      </c>
      <c r="E84" s="66">
        <v>-3.3319052927284321</v>
      </c>
      <c r="G84">
        <v>2023</v>
      </c>
      <c r="H84" s="69">
        <v>6</v>
      </c>
      <c r="I84" s="66">
        <v>-363.31736513665857</v>
      </c>
      <c r="J84" s="66">
        <v>-1463.3392845454359</v>
      </c>
      <c r="M84">
        <v>2023</v>
      </c>
      <c r="N84" s="69">
        <v>7</v>
      </c>
      <c r="O84" s="66">
        <v>5.2970416721808862E-2</v>
      </c>
      <c r="P84" s="66">
        <v>0.18853708311283349</v>
      </c>
      <c r="Q84" s="66">
        <v>-0.1355666663910246</v>
      </c>
    </row>
    <row r="85" spans="1:17" x14ac:dyDescent="0.25">
      <c r="A85">
        <v>2023</v>
      </c>
      <c r="B85" s="69">
        <v>5</v>
      </c>
      <c r="C85" s="66">
        <v>-0.91723689798190455</v>
      </c>
      <c r="D85" s="66">
        <v>2.6339302017485444</v>
      </c>
      <c r="E85" s="66">
        <v>-3.5511670997304492</v>
      </c>
      <c r="G85">
        <v>2023</v>
      </c>
      <c r="H85" s="69">
        <v>5</v>
      </c>
      <c r="I85" s="66">
        <v>-402.84121790040138</v>
      </c>
      <c r="J85" s="66">
        <v>-1559.6368643376061</v>
      </c>
      <c r="M85">
        <v>2023</v>
      </c>
      <c r="N85" s="69">
        <v>6</v>
      </c>
      <c r="O85" s="66">
        <v>8.3493797831543912E-2</v>
      </c>
      <c r="P85" s="66">
        <v>0.10389731322069376</v>
      </c>
      <c r="Q85" s="66">
        <v>-2.0403515389149838E-2</v>
      </c>
    </row>
    <row r="86" spans="1:17" x14ac:dyDescent="0.25">
      <c r="A86">
        <v>2023</v>
      </c>
      <c r="B86" s="69">
        <v>4</v>
      </c>
      <c r="C86" s="66">
        <v>-0.80412414292587042</v>
      </c>
      <c r="D86" s="66">
        <v>2.6597286892694307</v>
      </c>
      <c r="E86" s="66">
        <v>-3.4638528321953013</v>
      </c>
      <c r="G86">
        <v>2023</v>
      </c>
      <c r="H86" s="69">
        <v>4</v>
      </c>
      <c r="I86" s="66">
        <v>-353.16323382987662</v>
      </c>
      <c r="J86" s="66">
        <v>-1521.2893164453119</v>
      </c>
      <c r="M86">
        <v>2023</v>
      </c>
      <c r="N86" s="69">
        <v>5</v>
      </c>
      <c r="O86" s="66">
        <v>0.17188447035072407</v>
      </c>
      <c r="P86" s="66">
        <v>0.11372988477246944</v>
      </c>
      <c r="Q86" s="66">
        <v>5.8154585578254633E-2</v>
      </c>
    </row>
    <row r="87" spans="1:17" x14ac:dyDescent="0.25">
      <c r="A87">
        <v>2023</v>
      </c>
      <c r="B87" s="69">
        <v>3</v>
      </c>
      <c r="C87" s="66">
        <v>-0.51541397381607923</v>
      </c>
      <c r="D87" s="66">
        <v>2.5811200454418906</v>
      </c>
      <c r="E87" s="66">
        <v>-3.0965340192579696</v>
      </c>
      <c r="G87">
        <v>2023</v>
      </c>
      <c r="H87" s="69">
        <v>3</v>
      </c>
      <c r="I87" s="66">
        <v>-226.36463207245635</v>
      </c>
      <c r="J87" s="66">
        <v>-1359.9665891466509</v>
      </c>
      <c r="M87">
        <v>2023</v>
      </c>
      <c r="N87" s="69">
        <v>4</v>
      </c>
      <c r="O87" s="66">
        <v>-7.7514071821105798E-2</v>
      </c>
      <c r="P87" s="66">
        <v>0.27736111988565221</v>
      </c>
      <c r="Q87" s="66">
        <v>-0.35487519170675796</v>
      </c>
    </row>
    <row r="88" spans="1:17" x14ac:dyDescent="0.25">
      <c r="A88">
        <v>2023</v>
      </c>
      <c r="B88" s="69">
        <v>2</v>
      </c>
      <c r="C88" s="66">
        <v>-0.44424553908327269</v>
      </c>
      <c r="D88" s="66">
        <v>2.6332884972808932</v>
      </c>
      <c r="E88" s="66">
        <v>-3.0775340363641659</v>
      </c>
      <c r="G88">
        <v>2023</v>
      </c>
      <c r="H88" s="69">
        <v>2</v>
      </c>
      <c r="I88" s="66">
        <v>-195.10817151476664</v>
      </c>
      <c r="J88" s="66">
        <v>-1351.6219878055285</v>
      </c>
      <c r="M88">
        <v>2023</v>
      </c>
      <c r="N88" s="69">
        <v>3</v>
      </c>
      <c r="O88" s="66">
        <v>-0.29752179004741058</v>
      </c>
      <c r="P88" s="66">
        <v>0.19260638980544051</v>
      </c>
      <c r="Q88" s="66">
        <v>-0.49012817985285112</v>
      </c>
    </row>
    <row r="89" spans="1:17" x14ac:dyDescent="0.25">
      <c r="A89">
        <v>2023</v>
      </c>
      <c r="B89" s="69">
        <v>1</v>
      </c>
      <c r="C89" s="66">
        <v>-0.28100054578142658</v>
      </c>
      <c r="D89" s="66">
        <v>2.6860933064212849</v>
      </c>
      <c r="E89" s="66">
        <v>-2.9670938522027108</v>
      </c>
      <c r="G89">
        <v>2023</v>
      </c>
      <c r="H89" s="69">
        <v>1</v>
      </c>
      <c r="I89" s="66">
        <v>-123.41261275285129</v>
      </c>
      <c r="J89" s="66">
        <v>-1303.117769984995</v>
      </c>
      <c r="M89">
        <v>2023</v>
      </c>
      <c r="N89" s="69">
        <v>2</v>
      </c>
      <c r="O89" s="66">
        <v>-0.20458064893238448</v>
      </c>
      <c r="P89" s="66">
        <v>0.16745776368845433</v>
      </c>
      <c r="Q89" s="66">
        <v>-0.37203841262083881</v>
      </c>
    </row>
    <row r="90" spans="1:17" x14ac:dyDescent="0.25">
      <c r="M90">
        <v>2023</v>
      </c>
      <c r="N90" s="69">
        <v>1</v>
      </c>
      <c r="O90" s="66">
        <v>-5.2855713418370594E-2</v>
      </c>
      <c r="P90" s="66">
        <v>0.11267136358329688</v>
      </c>
      <c r="Q90" s="66">
        <v>-0.16552707700166749</v>
      </c>
    </row>
  </sheetData>
  <conditionalFormatting sqref="V13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IS123"/>
  <sheetViews>
    <sheetView workbookViewId="0">
      <pane xSplit="1" ySplit="1" topLeftCell="IH2" activePane="bottomRight" state="frozen"/>
      <selection activeCell="P30" sqref="P30"/>
      <selection pane="topRight" activeCell="P30" sqref="P30"/>
      <selection pane="bottomLeft" activeCell="P30" sqref="P30"/>
      <selection pane="bottomRight" activeCell="IH2" sqref="IH2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53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</row>
    <row r="2" spans="1:253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2776.274506496</v>
      </c>
      <c r="HX2" s="162">
        <v>3182.7383956829999</v>
      </c>
      <c r="HY2" s="162">
        <v>3872.8345358290003</v>
      </c>
      <c r="HZ2" s="162">
        <v>3968.0722197299992</v>
      </c>
      <c r="IA2" s="162">
        <v>2954.3954540989998</v>
      </c>
      <c r="IB2" s="162">
        <v>3513.6454967699997</v>
      </c>
      <c r="IC2" s="162">
        <v>2881.5341060790001</v>
      </c>
      <c r="ID2" s="162">
        <v>3726.0582104770001</v>
      </c>
      <c r="IE2" s="162">
        <v>3204.4467416160005</v>
      </c>
      <c r="IF2" s="162">
        <v>3771.6313360160002</v>
      </c>
      <c r="IG2" s="162">
        <v>4287.8078440129993</v>
      </c>
      <c r="IH2" s="157">
        <v>2931.134944761</v>
      </c>
      <c r="II2" s="157">
        <v>2564.9844931089997</v>
      </c>
      <c r="IJ2" s="157">
        <v>3382.5201005900003</v>
      </c>
      <c r="IK2" s="157">
        <v>3638.4688662469994</v>
      </c>
      <c r="IL2" s="157">
        <v>4294.8048217019996</v>
      </c>
      <c r="IM2" s="157">
        <v>3539.282037428</v>
      </c>
      <c r="IN2" s="157">
        <v>3873.9773029909998</v>
      </c>
      <c r="IO2" s="157">
        <v>3237.2237374360002</v>
      </c>
      <c r="IP2" s="157">
        <v>3843.8187541840002</v>
      </c>
      <c r="IQ2" s="157"/>
      <c r="IR2" s="157"/>
      <c r="IS2" s="157"/>
    </row>
    <row r="3" spans="1:253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</row>
    <row r="4" spans="1:253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58">
        <v>2313.7939413660006</v>
      </c>
      <c r="II4" s="158">
        <v>1882.3280705669999</v>
      </c>
      <c r="IJ4" s="158">
        <v>2541.6816199550003</v>
      </c>
      <c r="IK4" s="158">
        <v>2929.0321687449996</v>
      </c>
      <c r="IL4" s="158">
        <v>3323.9881686999997</v>
      </c>
      <c r="IM4" s="158">
        <v>2437.9879743860001</v>
      </c>
      <c r="IN4" s="158">
        <v>2962.2021577759997</v>
      </c>
      <c r="IO4" s="158">
        <v>2441.3896434349999</v>
      </c>
      <c r="IP4" s="158">
        <v>2996.8073402190003</v>
      </c>
      <c r="IQ4" s="158"/>
      <c r="IR4" s="158"/>
      <c r="IS4" s="158"/>
    </row>
    <row r="5" spans="1:253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57">
        <v>443.41364999199999</v>
      </c>
      <c r="II5" s="157">
        <v>239.05389825099999</v>
      </c>
      <c r="IJ5" s="157">
        <v>616.86139367300007</v>
      </c>
      <c r="IK5" s="157">
        <v>1142.2742217569999</v>
      </c>
      <c r="IL5" s="157">
        <v>1436.5421626030002</v>
      </c>
      <c r="IM5" s="157">
        <v>432.07030338499999</v>
      </c>
      <c r="IN5" s="157">
        <v>965.57501229900004</v>
      </c>
      <c r="IO5" s="157">
        <v>368.20598567800005</v>
      </c>
      <c r="IP5" s="157">
        <v>11.948013294999999</v>
      </c>
      <c r="IQ5" s="157"/>
      <c r="IR5" s="157"/>
      <c r="IS5" s="157"/>
    </row>
    <row r="6" spans="1:253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57">
        <v>1604.9208873540001</v>
      </c>
      <c r="II6" s="157">
        <v>1385.994563364</v>
      </c>
      <c r="IJ6" s="157">
        <v>1625.9252785580002</v>
      </c>
      <c r="IK6" s="157">
        <v>1547.6262825569997</v>
      </c>
      <c r="IL6" s="157">
        <v>1612.6567632479996</v>
      </c>
      <c r="IM6" s="157">
        <v>1724.8386792380002</v>
      </c>
      <c r="IN6" s="157">
        <v>1707.542749447</v>
      </c>
      <c r="IO6" s="157">
        <v>1763.6092638549999</v>
      </c>
      <c r="IP6" s="157">
        <v>482.77965454499997</v>
      </c>
      <c r="IQ6" s="157"/>
      <c r="IR6" s="157"/>
      <c r="IS6" s="157"/>
    </row>
    <row r="7" spans="1:253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57">
        <v>1340.8832308640001</v>
      </c>
      <c r="II7" s="157">
        <v>1201.771642828</v>
      </c>
      <c r="IJ7" s="157">
        <v>1341.7315398420001</v>
      </c>
      <c r="IK7" s="157">
        <v>1327.9326701989999</v>
      </c>
      <c r="IL7" s="157">
        <v>1353.2455696009997</v>
      </c>
      <c r="IM7" s="157">
        <v>1447.4064844840002</v>
      </c>
      <c r="IN7" s="157">
        <v>1434.600657724</v>
      </c>
      <c r="IO7" s="157">
        <v>1496.8370490299999</v>
      </c>
      <c r="IP7" s="157">
        <v>317.59302831399998</v>
      </c>
      <c r="IQ7" s="157"/>
      <c r="IR7" s="157"/>
      <c r="IS7" s="157"/>
    </row>
    <row r="8" spans="1:253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57">
        <v>264.03765649000002</v>
      </c>
      <c r="II8" s="157">
        <v>184.222920536</v>
      </c>
      <c r="IJ8" s="157">
        <v>284.19373871599998</v>
      </c>
      <c r="IK8" s="157">
        <v>219.693612358</v>
      </c>
      <c r="IL8" s="157">
        <v>259.411193647</v>
      </c>
      <c r="IM8" s="157">
        <v>277.43219475400002</v>
      </c>
      <c r="IN8" s="157">
        <v>272.94209172299998</v>
      </c>
      <c r="IO8" s="157">
        <v>266.77221482500005</v>
      </c>
      <c r="IP8" s="157">
        <v>165.18662623099999</v>
      </c>
      <c r="IQ8" s="157"/>
      <c r="IR8" s="157"/>
      <c r="IS8" s="157"/>
    </row>
    <row r="9" spans="1:253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57">
        <v>0</v>
      </c>
      <c r="II9" s="157">
        <v>0</v>
      </c>
      <c r="IJ9" s="157">
        <v>0</v>
      </c>
      <c r="IK9" s="157">
        <v>0</v>
      </c>
      <c r="IL9" s="157">
        <v>0</v>
      </c>
      <c r="IM9" s="157">
        <v>0</v>
      </c>
      <c r="IN9" s="157">
        <v>0</v>
      </c>
      <c r="IO9" s="157">
        <v>0</v>
      </c>
      <c r="IP9" s="157">
        <v>0</v>
      </c>
      <c r="IQ9" s="157"/>
      <c r="IR9" s="157"/>
      <c r="IS9" s="157"/>
    </row>
    <row r="10" spans="1:253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57">
        <v>231.93411575600001</v>
      </c>
      <c r="II10" s="157">
        <v>226.58003258199997</v>
      </c>
      <c r="IJ10" s="157">
        <v>261.07128901999999</v>
      </c>
      <c r="IK10" s="157">
        <v>199.994849397</v>
      </c>
      <c r="IL10" s="157">
        <v>235.557414548</v>
      </c>
      <c r="IM10" s="157">
        <v>237.915666034</v>
      </c>
      <c r="IN10" s="157">
        <v>229.37596983699999</v>
      </c>
      <c r="IO10" s="157">
        <v>256.40447533400004</v>
      </c>
      <c r="IP10" s="157">
        <v>236.95277503</v>
      </c>
      <c r="IQ10" s="157"/>
      <c r="IR10" s="157"/>
      <c r="IS10" s="157"/>
    </row>
    <row r="11" spans="1:253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57">
        <v>33.525288263999997</v>
      </c>
      <c r="II11" s="157">
        <v>30.699576370000003</v>
      </c>
      <c r="IJ11" s="157">
        <v>37.823658704000003</v>
      </c>
      <c r="IK11" s="157">
        <v>39.136815034000001</v>
      </c>
      <c r="IL11" s="157">
        <v>39.231828301</v>
      </c>
      <c r="IM11" s="157">
        <v>43.163325729</v>
      </c>
      <c r="IN11" s="157">
        <v>59.708426193000001</v>
      </c>
      <c r="IO11" s="157">
        <v>53.169918567999993</v>
      </c>
      <c r="IP11" s="157">
        <v>2265.126897349</v>
      </c>
      <c r="IQ11" s="157"/>
      <c r="IR11" s="157"/>
      <c r="IS11" s="157"/>
    </row>
    <row r="12" spans="1:253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</row>
    <row r="13" spans="1:253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440.52508214900001</v>
      </c>
      <c r="HX13" s="162">
        <v>220.685491047</v>
      </c>
      <c r="HY13" s="162">
        <v>159.94254347099999</v>
      </c>
      <c r="HZ13" s="162">
        <v>133.43968091400001</v>
      </c>
      <c r="IA13" s="162">
        <v>185.223123351</v>
      </c>
      <c r="IB13" s="162">
        <v>136.127909585</v>
      </c>
      <c r="IC13" s="162">
        <v>165.05022216</v>
      </c>
      <c r="ID13" s="162">
        <v>200.91093130300001</v>
      </c>
      <c r="IE13" s="162">
        <v>498.76988003600002</v>
      </c>
      <c r="IF13" s="162">
        <v>244.22472415100003</v>
      </c>
      <c r="IG13" s="162">
        <v>1078.3647070250001</v>
      </c>
      <c r="IH13" s="157">
        <v>34.154779271999999</v>
      </c>
      <c r="II13" s="157">
        <v>112.05065125900001</v>
      </c>
      <c r="IJ13" s="157">
        <v>130.99368207999999</v>
      </c>
      <c r="IK13" s="157">
        <v>152.68394504299999</v>
      </c>
      <c r="IL13" s="157">
        <v>351.73746839600005</v>
      </c>
      <c r="IM13" s="157">
        <v>297.00918206300003</v>
      </c>
      <c r="IN13" s="157">
        <v>147.02863566100001</v>
      </c>
      <c r="IO13" s="157">
        <v>173.21622263500001</v>
      </c>
      <c r="IP13" s="157">
        <v>212.35955220100001</v>
      </c>
      <c r="IQ13" s="157"/>
      <c r="IR13" s="157"/>
      <c r="IS13" s="157"/>
    </row>
    <row r="14" spans="1:253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</row>
    <row r="15" spans="1:253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57">
        <v>91.270490181999989</v>
      </c>
      <c r="II15" s="157">
        <v>165.24954907400002</v>
      </c>
      <c r="IJ15" s="157">
        <v>179.154591735</v>
      </c>
      <c r="IK15" s="157">
        <v>109.46923441599999</v>
      </c>
      <c r="IL15" s="157">
        <v>153.70041273300001</v>
      </c>
      <c r="IM15" s="157">
        <v>142.31884875599999</v>
      </c>
      <c r="IN15" s="157">
        <v>102.59623418500001</v>
      </c>
      <c r="IO15" s="157">
        <v>48.431582518999996</v>
      </c>
      <c r="IP15" s="157">
        <v>175.78829026</v>
      </c>
      <c r="IQ15" s="157"/>
      <c r="IR15" s="157"/>
      <c r="IS15" s="157"/>
    </row>
    <row r="16" spans="1:253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57">
        <v>19.186305332</v>
      </c>
      <c r="II16" s="157">
        <v>2.515557013</v>
      </c>
      <c r="IJ16" s="157">
        <v>0</v>
      </c>
      <c r="IK16" s="157">
        <v>1.508005584</v>
      </c>
      <c r="IL16" s="157">
        <v>43.200825156999997</v>
      </c>
      <c r="IM16" s="157">
        <v>0</v>
      </c>
      <c r="IN16" s="157">
        <v>0</v>
      </c>
      <c r="IO16" s="157">
        <v>0</v>
      </c>
      <c r="IP16" s="157">
        <v>16.362306452000002</v>
      </c>
      <c r="IQ16" s="157"/>
      <c r="IR16" s="157"/>
      <c r="IS16" s="157"/>
    </row>
    <row r="17" spans="1:253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57">
        <v>0</v>
      </c>
      <c r="II17" s="157">
        <v>0</v>
      </c>
      <c r="IJ17" s="157">
        <v>0</v>
      </c>
      <c r="IK17" s="157">
        <v>0</v>
      </c>
      <c r="IL17" s="157">
        <v>0</v>
      </c>
      <c r="IM17" s="157">
        <v>0</v>
      </c>
      <c r="IN17" s="157">
        <v>0</v>
      </c>
      <c r="IO17" s="157">
        <v>0</v>
      </c>
      <c r="IP17" s="157">
        <v>0</v>
      </c>
      <c r="IQ17" s="157"/>
      <c r="IR17" s="157"/>
      <c r="IS17" s="157"/>
    </row>
    <row r="18" spans="1:253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57">
        <v>19.186305332</v>
      </c>
      <c r="II18" s="157">
        <v>2.515557013</v>
      </c>
      <c r="IJ18" s="157">
        <v>0</v>
      </c>
      <c r="IK18" s="157">
        <v>1.508005584</v>
      </c>
      <c r="IL18" s="157">
        <v>43.200825156999997</v>
      </c>
      <c r="IM18" s="157">
        <v>0</v>
      </c>
      <c r="IN18" s="157">
        <v>0</v>
      </c>
      <c r="IO18" s="157">
        <v>0</v>
      </c>
      <c r="IP18" s="157">
        <v>16.362306452000002</v>
      </c>
      <c r="IQ18" s="157"/>
      <c r="IR18" s="157"/>
      <c r="IS18" s="157"/>
    </row>
    <row r="19" spans="1:253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57">
        <v>0</v>
      </c>
      <c r="II19" s="157">
        <v>0</v>
      </c>
      <c r="IJ19" s="157">
        <v>66.590111535999995</v>
      </c>
      <c r="IK19" s="157">
        <v>0</v>
      </c>
      <c r="IL19" s="157">
        <v>0</v>
      </c>
      <c r="IM19" s="157">
        <v>0</v>
      </c>
      <c r="IN19" s="157">
        <v>0</v>
      </c>
      <c r="IO19" s="157">
        <v>0</v>
      </c>
      <c r="IP19" s="157">
        <v>0</v>
      </c>
      <c r="IQ19" s="157"/>
      <c r="IR19" s="157"/>
      <c r="IS19" s="157"/>
    </row>
    <row r="20" spans="1:253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57">
        <v>0</v>
      </c>
      <c r="II20" s="157">
        <v>0</v>
      </c>
      <c r="IJ20" s="157">
        <v>0</v>
      </c>
      <c r="IK20" s="157">
        <v>0</v>
      </c>
      <c r="IL20" s="157">
        <v>0</v>
      </c>
      <c r="IM20" s="157">
        <v>0</v>
      </c>
      <c r="IN20" s="157">
        <v>0</v>
      </c>
      <c r="IO20" s="157">
        <v>0</v>
      </c>
      <c r="IP20" s="157">
        <v>0</v>
      </c>
      <c r="IQ20" s="157"/>
      <c r="IR20" s="157"/>
      <c r="IS20" s="157"/>
    </row>
    <row r="21" spans="1:253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57">
        <v>0</v>
      </c>
      <c r="II21" s="157">
        <v>0</v>
      </c>
      <c r="IJ21" s="157">
        <v>66.590111535999995</v>
      </c>
      <c r="IK21" s="157">
        <v>0</v>
      </c>
      <c r="IL21" s="157">
        <v>0</v>
      </c>
      <c r="IM21" s="157">
        <v>0</v>
      </c>
      <c r="IN21" s="157">
        <v>0</v>
      </c>
      <c r="IO21" s="157">
        <v>0</v>
      </c>
      <c r="IP21" s="157">
        <v>0</v>
      </c>
      <c r="IQ21" s="157"/>
      <c r="IR21" s="157"/>
      <c r="IS21" s="157"/>
    </row>
    <row r="22" spans="1:253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57">
        <v>72.084184849999986</v>
      </c>
      <c r="II22" s="157">
        <v>162.73399206100001</v>
      </c>
      <c r="IJ22" s="157">
        <v>112.564480199</v>
      </c>
      <c r="IK22" s="157">
        <v>107.96122883199999</v>
      </c>
      <c r="IL22" s="157">
        <v>110.49958757600001</v>
      </c>
      <c r="IM22" s="157">
        <v>142.31884875599999</v>
      </c>
      <c r="IN22" s="157">
        <v>102.59623418500001</v>
      </c>
      <c r="IO22" s="157">
        <v>48.431582518999996</v>
      </c>
      <c r="IP22" s="157">
        <v>159.42598380799998</v>
      </c>
      <c r="IQ22" s="157"/>
      <c r="IR22" s="157"/>
      <c r="IS22" s="157"/>
    </row>
    <row r="23" spans="1:253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57">
        <v>72.084184849999986</v>
      </c>
      <c r="II23" s="157">
        <v>162.73399206100001</v>
      </c>
      <c r="IJ23" s="157">
        <v>112.564480199</v>
      </c>
      <c r="IK23" s="157">
        <v>107.96122883199999</v>
      </c>
      <c r="IL23" s="157">
        <v>110.49958757600001</v>
      </c>
      <c r="IM23" s="157">
        <v>142.31884875599999</v>
      </c>
      <c r="IN23" s="157">
        <v>102.59623418500001</v>
      </c>
      <c r="IO23" s="157">
        <v>48.431582518999996</v>
      </c>
      <c r="IP23" s="157">
        <v>159.42598380799998</v>
      </c>
      <c r="IQ23" s="157"/>
      <c r="IR23" s="157"/>
      <c r="IS23" s="157"/>
    </row>
    <row r="24" spans="1:253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57">
        <v>0</v>
      </c>
      <c r="II24" s="157">
        <v>0</v>
      </c>
      <c r="IJ24" s="157">
        <v>0</v>
      </c>
      <c r="IK24" s="157">
        <v>0</v>
      </c>
      <c r="IL24" s="157">
        <v>0</v>
      </c>
      <c r="IM24" s="157">
        <v>0</v>
      </c>
      <c r="IN24" s="157">
        <v>0</v>
      </c>
      <c r="IO24" s="157">
        <v>0</v>
      </c>
      <c r="IP24" s="157">
        <v>0</v>
      </c>
      <c r="IQ24" s="157"/>
      <c r="IR24" s="157"/>
      <c r="IS24" s="157"/>
    </row>
    <row r="25" spans="1:253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57">
        <v>491.91573394099998</v>
      </c>
      <c r="II25" s="157">
        <v>405.35622220900001</v>
      </c>
      <c r="IJ25" s="157">
        <v>530.69020682000007</v>
      </c>
      <c r="IK25" s="157">
        <v>447.28351804300002</v>
      </c>
      <c r="IL25" s="157">
        <v>465.37877187299995</v>
      </c>
      <c r="IM25" s="157">
        <v>661.96603222299996</v>
      </c>
      <c r="IN25" s="157">
        <v>662.15027536900004</v>
      </c>
      <c r="IO25" s="157">
        <v>574.18628884700001</v>
      </c>
      <c r="IP25" s="157">
        <v>458.86357150399999</v>
      </c>
      <c r="IQ25" s="157"/>
      <c r="IR25" s="157"/>
      <c r="IS25" s="157"/>
    </row>
    <row r="26" spans="1:253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57">
        <v>292.74417896400001</v>
      </c>
      <c r="II26" s="157">
        <v>253.99945426699998</v>
      </c>
      <c r="IJ26" s="157">
        <v>225.55060340600005</v>
      </c>
      <c r="IK26" s="157">
        <v>224.75239933700001</v>
      </c>
      <c r="IL26" s="157">
        <v>232.66533174399999</v>
      </c>
      <c r="IM26" s="157">
        <v>294.760876129</v>
      </c>
      <c r="IN26" s="157">
        <v>305.73081662599998</v>
      </c>
      <c r="IO26" s="157">
        <v>295.39513287099999</v>
      </c>
      <c r="IP26" s="157">
        <v>239.48414490599998</v>
      </c>
      <c r="IQ26" s="157"/>
      <c r="IR26" s="157"/>
      <c r="IS26" s="157"/>
    </row>
    <row r="27" spans="1:253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59">
        <v>166.37050471000001</v>
      </c>
      <c r="II27" s="159">
        <v>189.06577240899998</v>
      </c>
      <c r="IJ27" s="159">
        <v>160.71202957700001</v>
      </c>
      <c r="IK27" s="159">
        <v>162.55622275100004</v>
      </c>
      <c r="IL27" s="159">
        <v>175.729026215</v>
      </c>
      <c r="IM27" s="159">
        <v>170.20407196299999</v>
      </c>
      <c r="IN27" s="159">
        <v>240.70797901900002</v>
      </c>
      <c r="IO27" s="159">
        <v>189.20951847199998</v>
      </c>
      <c r="IP27" s="159">
        <v>163.75296919899998</v>
      </c>
      <c r="IQ27" s="159"/>
      <c r="IR27" s="159"/>
      <c r="IS27" s="159"/>
    </row>
    <row r="28" spans="1:253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57">
        <v>126.37367425399995</v>
      </c>
      <c r="II28" s="157">
        <v>64.933681858</v>
      </c>
      <c r="IJ28" s="157">
        <v>64.838573829000026</v>
      </c>
      <c r="IK28" s="157">
        <v>62.196176586000014</v>
      </c>
      <c r="IL28" s="157">
        <v>56.936305529000002</v>
      </c>
      <c r="IM28" s="157">
        <v>124.55680416599999</v>
      </c>
      <c r="IN28" s="157">
        <v>65.022837606999971</v>
      </c>
      <c r="IO28" s="157">
        <v>106.18561439899999</v>
      </c>
      <c r="IP28" s="157">
        <v>75.731175706999991</v>
      </c>
      <c r="IQ28" s="157"/>
      <c r="IR28" s="157"/>
      <c r="IS28" s="157"/>
    </row>
    <row r="29" spans="1:253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57">
        <v>192.73824389000001</v>
      </c>
      <c r="II29" s="157">
        <v>141.128896567</v>
      </c>
      <c r="IJ29" s="157">
        <v>291.13688149899997</v>
      </c>
      <c r="IK29" s="157">
        <v>184.084306086</v>
      </c>
      <c r="IL29" s="157">
        <v>207.89125955199998</v>
      </c>
      <c r="IM29" s="157">
        <v>201.85332927700003</v>
      </c>
      <c r="IN29" s="157">
        <v>302.51046200300004</v>
      </c>
      <c r="IO29" s="157">
        <v>241.91479683100002</v>
      </c>
      <c r="IP29" s="157">
        <v>201.39546377599999</v>
      </c>
      <c r="IQ29" s="157"/>
      <c r="IR29" s="157"/>
      <c r="IS29" s="157"/>
    </row>
    <row r="30" spans="1:253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57">
        <v>80.340349242000002</v>
      </c>
      <c r="II30" s="157">
        <v>26.54330878</v>
      </c>
      <c r="IJ30" s="157">
        <v>127.12307939899999</v>
      </c>
      <c r="IK30" s="157">
        <v>73.890192271000004</v>
      </c>
      <c r="IL30" s="157">
        <v>84.579648706</v>
      </c>
      <c r="IM30" s="157">
        <v>76.998602027000004</v>
      </c>
      <c r="IN30" s="157">
        <v>155.02277856800001</v>
      </c>
      <c r="IO30" s="157">
        <v>91.699884381999993</v>
      </c>
      <c r="IP30" s="157">
        <v>67.447626024000002</v>
      </c>
      <c r="IQ30" s="157"/>
      <c r="IR30" s="157"/>
      <c r="IS30" s="157"/>
    </row>
    <row r="31" spans="1:253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57">
        <v>112.397894648</v>
      </c>
      <c r="II31" s="157">
        <v>114.58558778699999</v>
      </c>
      <c r="IJ31" s="157">
        <v>164.01380209999996</v>
      </c>
      <c r="IK31" s="157">
        <v>110.19411381499999</v>
      </c>
      <c r="IL31" s="157">
        <v>123.31161084599999</v>
      </c>
      <c r="IM31" s="157">
        <v>124.85472725</v>
      </c>
      <c r="IN31" s="157">
        <v>147.48768343499998</v>
      </c>
      <c r="IO31" s="157">
        <v>150.214912449</v>
      </c>
      <c r="IP31" s="157">
        <v>133.947837752</v>
      </c>
      <c r="IQ31" s="157"/>
      <c r="IR31" s="157"/>
      <c r="IS31" s="157"/>
    </row>
    <row r="32" spans="1:253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57">
        <v>6.4333110869999999</v>
      </c>
      <c r="II32" s="157">
        <v>10.227871374999999</v>
      </c>
      <c r="IJ32" s="157">
        <v>14.002721914999999</v>
      </c>
      <c r="IK32" s="157">
        <v>38.446812620000003</v>
      </c>
      <c r="IL32" s="157">
        <v>24.822180577000001</v>
      </c>
      <c r="IM32" s="157">
        <v>165.35182681700002</v>
      </c>
      <c r="IN32" s="157">
        <v>53.908996740000006</v>
      </c>
      <c r="IO32" s="157">
        <v>36.876359144999995</v>
      </c>
      <c r="IP32" s="157">
        <v>17.983962821999999</v>
      </c>
      <c r="IQ32" s="157"/>
      <c r="IR32" s="157"/>
      <c r="IS32" s="157"/>
    </row>
    <row r="33" spans="1:253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</row>
    <row r="34" spans="1:253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5562.9420238940002</v>
      </c>
      <c r="IH34" s="157">
        <v>3100.1502207429999</v>
      </c>
      <c r="II34" s="157">
        <v>3219.166465192</v>
      </c>
      <c r="IJ34" s="157">
        <v>4333.8974296120005</v>
      </c>
      <c r="IK34" s="157">
        <v>3886.3335036539997</v>
      </c>
      <c r="IL34" s="157">
        <v>3745.1745298280002</v>
      </c>
      <c r="IM34" s="157">
        <v>3272.2961929349995</v>
      </c>
      <c r="IN34" s="157">
        <v>3704.5952433780003</v>
      </c>
      <c r="IO34" s="157">
        <v>3499.6675943310001</v>
      </c>
      <c r="IP34" s="157">
        <v>4152.7680178629998</v>
      </c>
      <c r="IQ34" s="157"/>
      <c r="IR34" s="157"/>
      <c r="IS34" s="157"/>
    </row>
    <row r="35" spans="1:253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8">
        <v>1266.2264890920001</v>
      </c>
      <c r="HK35" s="198">
        <v>1368.1876845650002</v>
      </c>
      <c r="HL35" s="198">
        <v>1361.4772993149998</v>
      </c>
      <c r="HM35" s="198">
        <v>1349.0043326189998</v>
      </c>
      <c r="HN35" s="198">
        <v>1349.3871308039998</v>
      </c>
      <c r="HO35" s="198">
        <v>1384.8668411679998</v>
      </c>
      <c r="HP35" s="198">
        <v>1375.5929881709999</v>
      </c>
      <c r="HQ35" s="198">
        <v>1396.2733383199998</v>
      </c>
      <c r="HR35" s="198">
        <v>1383.8598848250001</v>
      </c>
      <c r="HS35" s="198">
        <v>1382.3921958400003</v>
      </c>
      <c r="HT35" s="198">
        <v>1382.6076214259999</v>
      </c>
      <c r="HU35" s="198">
        <v>2841.2442090250001</v>
      </c>
      <c r="HV35" s="198">
        <v>1378.2880245820002</v>
      </c>
      <c r="HW35" s="198">
        <v>1448.1492592359998</v>
      </c>
      <c r="HX35" s="198">
        <v>1444.4326760119998</v>
      </c>
      <c r="HY35" s="198">
        <v>1442.9756117459997</v>
      </c>
      <c r="HZ35" s="198">
        <v>1453.2250417989997</v>
      </c>
      <c r="IA35" s="198">
        <v>1450.8331989940004</v>
      </c>
      <c r="IB35" s="198">
        <v>1454.6303973900006</v>
      </c>
      <c r="IC35" s="198">
        <v>1507.3164664430001</v>
      </c>
      <c r="ID35" s="198">
        <v>1437.2827652569997</v>
      </c>
      <c r="IE35" s="198">
        <v>1543.1049889349999</v>
      </c>
      <c r="IF35" s="198">
        <v>1477.3599227760001</v>
      </c>
      <c r="IG35" s="198">
        <v>2955.1559608100006</v>
      </c>
      <c r="IH35" s="199">
        <v>1434.3513240499999</v>
      </c>
      <c r="II35" s="199">
        <v>1560.5472777719997</v>
      </c>
      <c r="IJ35" s="199">
        <v>1577.660403972</v>
      </c>
      <c r="IK35" s="199">
        <v>1561.3547239789998</v>
      </c>
      <c r="IL35" s="199">
        <v>1570.0901997150006</v>
      </c>
      <c r="IM35" s="199">
        <v>1571.0133610360001</v>
      </c>
      <c r="IN35" s="199">
        <v>1614.4716409169998</v>
      </c>
      <c r="IO35" s="199">
        <v>1600.3708593009999</v>
      </c>
      <c r="IP35" s="199">
        <v>1602.925846522</v>
      </c>
      <c r="IQ35" s="199"/>
      <c r="IR35" s="199"/>
      <c r="IS35" s="199"/>
    </row>
    <row r="36" spans="1:253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0">
        <v>410.62766720399992</v>
      </c>
      <c r="II36" s="160">
        <v>436.86803716100002</v>
      </c>
      <c r="IJ36" s="160">
        <v>516.21767519699995</v>
      </c>
      <c r="IK36" s="160">
        <v>530.70982110700004</v>
      </c>
      <c r="IL36" s="160">
        <v>344.93656855199998</v>
      </c>
      <c r="IM36" s="160">
        <v>247.86795522099999</v>
      </c>
      <c r="IN36" s="160">
        <v>538.37201267599994</v>
      </c>
      <c r="IO36" s="160">
        <v>333.43941898699995</v>
      </c>
      <c r="IP36" s="160">
        <v>353.52898287199997</v>
      </c>
      <c r="IQ36" s="160"/>
      <c r="IR36" s="160"/>
      <c r="IS36" s="160"/>
    </row>
    <row r="37" spans="1:253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57">
        <v>103.02040334099999</v>
      </c>
      <c r="II37" s="157">
        <v>133.592474813</v>
      </c>
      <c r="IJ37" s="157">
        <v>229.08862596099999</v>
      </c>
      <c r="IK37" s="157">
        <v>150.77482213900001</v>
      </c>
      <c r="IL37" s="157">
        <v>155.58139394799997</v>
      </c>
      <c r="IM37" s="157">
        <v>111.441790067</v>
      </c>
      <c r="IN37" s="157">
        <v>152.07816845900001</v>
      </c>
      <c r="IO37" s="157">
        <v>157.918114661</v>
      </c>
      <c r="IP37" s="157">
        <v>165.23513154499997</v>
      </c>
      <c r="IQ37" s="157"/>
      <c r="IR37" s="157"/>
      <c r="IS37" s="157"/>
    </row>
    <row r="38" spans="1:253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57">
        <v>307.60721215599995</v>
      </c>
      <c r="II38" s="157">
        <v>194.20168777800001</v>
      </c>
      <c r="IJ38" s="157">
        <v>274.97839022699998</v>
      </c>
      <c r="IK38" s="157">
        <v>371.08297102500006</v>
      </c>
      <c r="IL38" s="157">
        <v>175.013687035</v>
      </c>
      <c r="IM38" s="157">
        <v>135.98095553300001</v>
      </c>
      <c r="IN38" s="157">
        <v>385.45327700799999</v>
      </c>
      <c r="IO38" s="157">
        <v>153.42805756400003</v>
      </c>
      <c r="IP38" s="157">
        <v>175.27874895699998</v>
      </c>
      <c r="IQ38" s="157"/>
      <c r="IR38" s="157"/>
      <c r="IS38" s="157"/>
    </row>
    <row r="39" spans="1:253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57">
        <v>5.1707000000000005E-5</v>
      </c>
      <c r="II39" s="157">
        <v>5.6148099999999996E-4</v>
      </c>
      <c r="IJ39" s="157">
        <v>11.959385984000001</v>
      </c>
      <c r="IK39" s="157">
        <v>8.8392764079999999</v>
      </c>
      <c r="IL39" s="157">
        <v>14.341487569000002</v>
      </c>
      <c r="IM39" s="157">
        <v>0.440109007</v>
      </c>
      <c r="IN39" s="157">
        <v>0.83801690200000001</v>
      </c>
      <c r="IO39" s="157">
        <v>22.093246762000003</v>
      </c>
      <c r="IP39" s="157">
        <v>13.015102370000001</v>
      </c>
      <c r="IQ39" s="157"/>
      <c r="IR39" s="157"/>
      <c r="IS39" s="157"/>
    </row>
    <row r="40" spans="1:253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57">
        <v>0</v>
      </c>
      <c r="II40" s="157">
        <v>109.07331308900001</v>
      </c>
      <c r="IJ40" s="157">
        <v>0.19127302500000223</v>
      </c>
      <c r="IK40" s="157">
        <v>1.27515349999303E-2</v>
      </c>
      <c r="IL40" s="157">
        <v>0</v>
      </c>
      <c r="IM40" s="157">
        <v>5.1006139999954028E-3</v>
      </c>
      <c r="IN40" s="157">
        <v>2.5503069999394936E-3</v>
      </c>
      <c r="IO40" s="157">
        <v>0</v>
      </c>
      <c r="IP40" s="157">
        <v>0</v>
      </c>
      <c r="IQ40" s="157"/>
      <c r="IR40" s="157"/>
      <c r="IS40" s="157"/>
    </row>
    <row r="41" spans="1:253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0">
        <v>294.161829023</v>
      </c>
      <c r="II41" s="160">
        <v>40.503832832000001</v>
      </c>
      <c r="IJ41" s="160">
        <v>784.67088944499994</v>
      </c>
      <c r="IK41" s="160">
        <v>445.38099892300005</v>
      </c>
      <c r="IL41" s="160">
        <v>585.125973918</v>
      </c>
      <c r="IM41" s="160">
        <v>251.40127605000001</v>
      </c>
      <c r="IN41" s="160">
        <v>120.95658459100001</v>
      </c>
      <c r="IO41" s="160">
        <v>282.33616133100003</v>
      </c>
      <c r="IP41" s="160">
        <v>912.04964642500011</v>
      </c>
      <c r="IQ41" s="160"/>
      <c r="IR41" s="160"/>
      <c r="IS41" s="160"/>
    </row>
    <row r="42" spans="1:253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57">
        <v>284.71128305000002</v>
      </c>
      <c r="II42" s="157">
        <v>0.221035918</v>
      </c>
      <c r="IJ42" s="157">
        <v>752.40994544499995</v>
      </c>
      <c r="IK42" s="157">
        <v>401.72221342300003</v>
      </c>
      <c r="IL42" s="157">
        <v>575.26769409500002</v>
      </c>
      <c r="IM42" s="157">
        <v>214.332401307</v>
      </c>
      <c r="IN42" s="157">
        <v>120.95658459100001</v>
      </c>
      <c r="IO42" s="157">
        <v>223.869697922</v>
      </c>
      <c r="IP42" s="157">
        <v>851.51949642500006</v>
      </c>
      <c r="IQ42" s="157"/>
      <c r="IR42" s="157"/>
      <c r="IS42" s="157"/>
    </row>
    <row r="43" spans="1:253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57">
        <v>9.4505459730000005</v>
      </c>
      <c r="II43" s="157">
        <v>40.282796914000002</v>
      </c>
      <c r="IJ43" s="157">
        <v>32.260944000000002</v>
      </c>
      <c r="IK43" s="157">
        <v>43.6587855</v>
      </c>
      <c r="IL43" s="157">
        <v>9.8582798230000002</v>
      </c>
      <c r="IM43" s="157">
        <v>37.068874743000002</v>
      </c>
      <c r="IN43" s="157">
        <v>0</v>
      </c>
      <c r="IO43" s="157">
        <v>58.466463409000006</v>
      </c>
      <c r="IP43" s="157">
        <v>60.530149999999999</v>
      </c>
      <c r="IQ43" s="157"/>
      <c r="IR43" s="157"/>
      <c r="IS43" s="157"/>
    </row>
    <row r="44" spans="1:253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57">
        <v>0</v>
      </c>
      <c r="II44" s="157">
        <v>0</v>
      </c>
      <c r="IJ44" s="157">
        <v>0</v>
      </c>
      <c r="IK44" s="157">
        <v>0</v>
      </c>
      <c r="IL44" s="157">
        <v>0</v>
      </c>
      <c r="IM44" s="157">
        <v>0</v>
      </c>
      <c r="IN44" s="157">
        <v>0</v>
      </c>
      <c r="IO44" s="157">
        <v>0</v>
      </c>
      <c r="IP44" s="157">
        <v>0</v>
      </c>
      <c r="IQ44" s="157"/>
      <c r="IR44" s="157"/>
      <c r="IS44" s="157"/>
    </row>
    <row r="45" spans="1:253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57">
        <v>301.85929265700003</v>
      </c>
      <c r="II45" s="157">
        <v>375.81849253000001</v>
      </c>
      <c r="IJ45" s="157">
        <v>407.49645330400006</v>
      </c>
      <c r="IK45" s="157">
        <v>486.22660848999999</v>
      </c>
      <c r="IL45" s="157">
        <v>419.81873271900002</v>
      </c>
      <c r="IM45" s="157">
        <v>345.29331814599993</v>
      </c>
      <c r="IN45" s="157">
        <v>411.72823958600009</v>
      </c>
      <c r="IO45" s="157">
        <v>439.98344992000006</v>
      </c>
      <c r="IP45" s="157">
        <v>484.35946257699999</v>
      </c>
      <c r="IQ45" s="157"/>
      <c r="IR45" s="157"/>
      <c r="IS45" s="157"/>
    </row>
    <row r="46" spans="1:253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57">
        <v>0</v>
      </c>
      <c r="II46" s="157">
        <v>0</v>
      </c>
      <c r="IJ46" s="157">
        <v>0</v>
      </c>
      <c r="IK46" s="157">
        <v>0</v>
      </c>
      <c r="IL46" s="157">
        <v>0</v>
      </c>
      <c r="IM46" s="157">
        <v>0</v>
      </c>
      <c r="IN46" s="157">
        <v>0</v>
      </c>
      <c r="IO46" s="157">
        <v>0</v>
      </c>
      <c r="IP46" s="157">
        <v>0</v>
      </c>
      <c r="IQ46" s="157"/>
      <c r="IR46" s="157"/>
      <c r="IS46" s="157"/>
    </row>
    <row r="47" spans="1:253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0">
        <v>0</v>
      </c>
      <c r="II47" s="160">
        <v>0</v>
      </c>
      <c r="IJ47" s="160">
        <v>0</v>
      </c>
      <c r="IK47" s="160">
        <v>0</v>
      </c>
      <c r="IL47" s="160">
        <v>0</v>
      </c>
      <c r="IM47" s="160">
        <v>0</v>
      </c>
      <c r="IN47" s="160">
        <v>0</v>
      </c>
      <c r="IO47" s="160">
        <v>0</v>
      </c>
      <c r="IP47" s="160">
        <v>0</v>
      </c>
      <c r="IQ47" s="160"/>
      <c r="IR47" s="160"/>
      <c r="IS47" s="160"/>
    </row>
    <row r="48" spans="1:253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57">
        <v>0</v>
      </c>
      <c r="II48" s="157">
        <v>0</v>
      </c>
      <c r="IJ48" s="157">
        <v>0</v>
      </c>
      <c r="IK48" s="157">
        <v>0</v>
      </c>
      <c r="IL48" s="157">
        <v>0</v>
      </c>
      <c r="IM48" s="157">
        <v>0</v>
      </c>
      <c r="IN48" s="157">
        <v>0</v>
      </c>
      <c r="IO48" s="157">
        <v>0</v>
      </c>
      <c r="IP48" s="157">
        <v>0</v>
      </c>
      <c r="IQ48" s="157"/>
      <c r="IR48" s="157"/>
      <c r="IS48" s="157"/>
    </row>
    <row r="49" spans="1:253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57">
        <v>2.2444666959999999</v>
      </c>
      <c r="II49" s="157">
        <v>4.4900362889999998</v>
      </c>
      <c r="IJ49" s="157">
        <v>5.638468166</v>
      </c>
      <c r="IK49" s="157">
        <v>7.2022718260000005</v>
      </c>
      <c r="IL49" s="157">
        <v>5.0149778630000004</v>
      </c>
      <c r="IM49" s="157">
        <v>5.9193940879999998</v>
      </c>
      <c r="IN49" s="157">
        <v>8.8656078980000004</v>
      </c>
      <c r="IO49" s="157">
        <v>4.9589981730000003</v>
      </c>
      <c r="IP49" s="157">
        <v>11.461184628000002</v>
      </c>
      <c r="IQ49" s="157"/>
      <c r="IR49" s="157"/>
      <c r="IS49" s="157"/>
    </row>
    <row r="50" spans="1:253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0">
        <v>2.2444666959999999</v>
      </c>
      <c r="II50" s="160">
        <v>4.4900362889999998</v>
      </c>
      <c r="IJ50" s="160">
        <v>5.638468166</v>
      </c>
      <c r="IK50" s="160">
        <v>7.2022718260000005</v>
      </c>
      <c r="IL50" s="160">
        <v>5.0149778630000004</v>
      </c>
      <c r="IM50" s="160">
        <v>5.9193940879999998</v>
      </c>
      <c r="IN50" s="160">
        <v>8.8656078980000004</v>
      </c>
      <c r="IO50" s="160">
        <v>4.9589981730000003</v>
      </c>
      <c r="IP50" s="160">
        <v>11.461184628000002</v>
      </c>
      <c r="IQ50" s="160"/>
      <c r="IR50" s="160"/>
      <c r="IS50" s="160"/>
    </row>
    <row r="51" spans="1:253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57">
        <v>0</v>
      </c>
      <c r="II51" s="157">
        <v>0</v>
      </c>
      <c r="IJ51" s="157">
        <v>0</v>
      </c>
      <c r="IK51" s="157">
        <v>0</v>
      </c>
      <c r="IL51" s="157">
        <v>0</v>
      </c>
      <c r="IM51" s="157">
        <v>0</v>
      </c>
      <c r="IN51" s="157">
        <v>0</v>
      </c>
      <c r="IO51" s="157">
        <v>0</v>
      </c>
      <c r="IP51" s="157">
        <v>0</v>
      </c>
      <c r="IQ51" s="157"/>
      <c r="IR51" s="157"/>
      <c r="IS51" s="157"/>
    </row>
    <row r="52" spans="1:253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57">
        <v>299.61482596100001</v>
      </c>
      <c r="II52" s="157">
        <v>371.32845624100003</v>
      </c>
      <c r="IJ52" s="157">
        <v>401.85798513800006</v>
      </c>
      <c r="IK52" s="157">
        <v>479.02433666399997</v>
      </c>
      <c r="IL52" s="157">
        <v>414.80375485600001</v>
      </c>
      <c r="IM52" s="157">
        <v>339.37392405799994</v>
      </c>
      <c r="IN52" s="157">
        <v>402.86263168800008</v>
      </c>
      <c r="IO52" s="157">
        <v>435.02445174700006</v>
      </c>
      <c r="IP52" s="157">
        <v>472.89827794899998</v>
      </c>
      <c r="IQ52" s="157"/>
      <c r="IR52" s="157"/>
      <c r="IS52" s="157"/>
    </row>
    <row r="53" spans="1:253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0">
        <v>202.96262200300001</v>
      </c>
      <c r="II53" s="160">
        <v>272.46587209600006</v>
      </c>
      <c r="IJ53" s="160">
        <v>302.55868385800005</v>
      </c>
      <c r="IK53" s="160">
        <v>324.99023718399997</v>
      </c>
      <c r="IL53" s="160">
        <v>290.82408961499999</v>
      </c>
      <c r="IM53" s="160">
        <v>233.73494453099997</v>
      </c>
      <c r="IN53" s="160">
        <v>268.02734554200003</v>
      </c>
      <c r="IO53" s="160">
        <v>293.55282689500007</v>
      </c>
      <c r="IP53" s="160">
        <v>318.86231609399994</v>
      </c>
      <c r="IQ53" s="160"/>
      <c r="IR53" s="160"/>
      <c r="IS53" s="160"/>
    </row>
    <row r="54" spans="1:253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57">
        <v>96.652203958000001</v>
      </c>
      <c r="II54" s="157">
        <v>98.862584145</v>
      </c>
      <c r="IJ54" s="157">
        <v>99.299301279999995</v>
      </c>
      <c r="IK54" s="157">
        <v>154.03409948000001</v>
      </c>
      <c r="IL54" s="157">
        <v>123.97966524100001</v>
      </c>
      <c r="IM54" s="157">
        <v>105.63897952699999</v>
      </c>
      <c r="IN54" s="157">
        <v>134.83528614600002</v>
      </c>
      <c r="IO54" s="157">
        <v>141.47162485200002</v>
      </c>
      <c r="IP54" s="157">
        <v>154.03596185500001</v>
      </c>
      <c r="IQ54" s="157"/>
      <c r="IR54" s="157"/>
      <c r="IS54" s="157"/>
    </row>
    <row r="55" spans="1:253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918.98648041999991</v>
      </c>
      <c r="IH55" s="160">
        <v>610.447964361</v>
      </c>
      <c r="II55" s="160">
        <v>739.55053188700003</v>
      </c>
      <c r="IJ55" s="160">
        <v>758.81322253100006</v>
      </c>
      <c r="IK55" s="160">
        <v>758.67116838799984</v>
      </c>
      <c r="IL55" s="160">
        <v>677.11840093300009</v>
      </c>
      <c r="IM55" s="160">
        <v>755.66983923800001</v>
      </c>
      <c r="IN55" s="160">
        <v>726.43484904700006</v>
      </c>
      <c r="IO55" s="160">
        <v>763.33991503600009</v>
      </c>
      <c r="IP55" s="160">
        <v>694.46813931700001</v>
      </c>
      <c r="IQ55" s="160"/>
      <c r="IR55" s="160"/>
      <c r="IS55" s="160"/>
    </row>
    <row r="56" spans="1:253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57">
        <v>361.184453249</v>
      </c>
      <c r="II56" s="157">
        <v>392.58435272100002</v>
      </c>
      <c r="IJ56" s="157">
        <v>393.12575886500002</v>
      </c>
      <c r="IK56" s="157">
        <v>399.79406151699999</v>
      </c>
      <c r="IL56" s="157">
        <v>394.38746515400004</v>
      </c>
      <c r="IM56" s="157">
        <v>391.48082533199999</v>
      </c>
      <c r="IN56" s="157">
        <v>399.55089403199997</v>
      </c>
      <c r="IO56" s="157">
        <v>403.20626392700001</v>
      </c>
      <c r="IP56" s="157">
        <v>403.60310564700001</v>
      </c>
      <c r="IQ56" s="157"/>
      <c r="IR56" s="157"/>
      <c r="IS56" s="157"/>
    </row>
    <row r="57" spans="1:253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57">
        <v>217.69475839900002</v>
      </c>
      <c r="II57" s="157">
        <v>280.33010949100003</v>
      </c>
      <c r="IJ57" s="157">
        <v>198.994553086</v>
      </c>
      <c r="IK57" s="157">
        <v>286.04875783299997</v>
      </c>
      <c r="IL57" s="157">
        <v>209.276399849</v>
      </c>
      <c r="IM57" s="157">
        <v>273.47520688599997</v>
      </c>
      <c r="IN57" s="157">
        <v>215.64821542999999</v>
      </c>
      <c r="IO57" s="157">
        <v>302.51916913700001</v>
      </c>
      <c r="IP57" s="157">
        <v>223.00429313200002</v>
      </c>
      <c r="IQ57" s="157"/>
      <c r="IR57" s="157"/>
      <c r="IS57" s="157"/>
    </row>
    <row r="58" spans="1:253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65.451227458999995</v>
      </c>
      <c r="IH58" s="157">
        <v>31.568752713000006</v>
      </c>
      <c r="II58" s="157">
        <v>66.636069675000002</v>
      </c>
      <c r="IJ58" s="157">
        <v>166.69291058000002</v>
      </c>
      <c r="IK58" s="157">
        <v>72.828349037999985</v>
      </c>
      <c r="IL58" s="157">
        <v>73.454535929999977</v>
      </c>
      <c r="IM58" s="157">
        <v>90.71380701999999</v>
      </c>
      <c r="IN58" s="157">
        <v>111.23573958499999</v>
      </c>
      <c r="IO58" s="157">
        <v>57.614481972</v>
      </c>
      <c r="IP58" s="157">
        <v>67.860740538000002</v>
      </c>
      <c r="IQ58" s="157"/>
      <c r="IR58" s="157"/>
      <c r="IS58" s="157"/>
    </row>
    <row r="59" spans="1:253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57">
        <v>48.702143448000001</v>
      </c>
      <c r="II59" s="157">
        <v>65.878293010000007</v>
      </c>
      <c r="IJ59" s="157">
        <v>289.038785163</v>
      </c>
      <c r="IK59" s="157">
        <v>103.99018276699999</v>
      </c>
      <c r="IL59" s="157">
        <v>148.08465399100001</v>
      </c>
      <c r="IM59" s="157">
        <v>101.05044324400001</v>
      </c>
      <c r="IN59" s="157">
        <v>292.63191656100003</v>
      </c>
      <c r="IO59" s="157">
        <v>80.197789756000006</v>
      </c>
      <c r="IP59" s="157">
        <v>105.43594014999999</v>
      </c>
      <c r="IQ59" s="157"/>
      <c r="IR59" s="157"/>
      <c r="IS59" s="157"/>
    </row>
    <row r="60" spans="1:253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0">
        <v>17.960889546000001</v>
      </c>
      <c r="II60" s="160">
        <v>14.814047390000001</v>
      </c>
      <c r="IJ60" s="160">
        <v>46.996443696</v>
      </c>
      <c r="IK60" s="160">
        <v>65.431476545999999</v>
      </c>
      <c r="IL60" s="160">
        <v>62.052607149000004</v>
      </c>
      <c r="IM60" s="160">
        <v>35.981243816000003</v>
      </c>
      <c r="IN60" s="160">
        <v>74.192838196999986</v>
      </c>
      <c r="IO60" s="160">
        <v>32.002067650000008</v>
      </c>
      <c r="IP60" s="160">
        <v>22.047084529999999</v>
      </c>
      <c r="IQ60" s="160"/>
      <c r="IR60" s="160"/>
      <c r="IS60" s="160"/>
    </row>
    <row r="61" spans="1:253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57">
        <v>6.627737647</v>
      </c>
      <c r="II61" s="157">
        <v>1.5</v>
      </c>
      <c r="IJ61" s="157">
        <v>9.5039999999999996</v>
      </c>
      <c r="IK61" s="157">
        <v>28.292877187999999</v>
      </c>
      <c r="IL61" s="157">
        <v>1.499930446</v>
      </c>
      <c r="IM61" s="157">
        <v>6.8419799999999995</v>
      </c>
      <c r="IN61" s="157">
        <v>16.119040000000002</v>
      </c>
      <c r="IO61" s="157">
        <v>6.4192825030000007</v>
      </c>
      <c r="IP61" s="157">
        <v>2.6</v>
      </c>
      <c r="IQ61" s="157"/>
      <c r="IR61" s="157"/>
      <c r="IS61" s="157"/>
    </row>
    <row r="62" spans="1:253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57">
        <v>4.6095970140000002</v>
      </c>
      <c r="II62" s="157">
        <v>4.7976671450000001</v>
      </c>
      <c r="IJ62" s="157">
        <v>12.655019925000001</v>
      </c>
      <c r="IK62" s="157">
        <v>25.299137942999998</v>
      </c>
      <c r="IL62" s="157">
        <v>29.598558240000003</v>
      </c>
      <c r="IM62" s="157">
        <v>14.267149925999998</v>
      </c>
      <c r="IN62" s="157">
        <v>32.398725514999995</v>
      </c>
      <c r="IO62" s="157">
        <v>16.398954414999999</v>
      </c>
      <c r="IP62" s="157">
        <v>8.0399105720000001</v>
      </c>
      <c r="IQ62" s="157"/>
      <c r="IR62" s="157"/>
      <c r="IS62" s="157"/>
    </row>
    <row r="63" spans="1:253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57">
        <v>2.010738221</v>
      </c>
      <c r="II63" s="157">
        <v>0.88449999999999995</v>
      </c>
      <c r="IJ63" s="157">
        <v>0.62982123499999998</v>
      </c>
      <c r="IK63" s="157">
        <v>1.4964637730000003</v>
      </c>
      <c r="IL63" s="157">
        <v>6.9897078429999997</v>
      </c>
      <c r="IM63" s="157">
        <v>3.5798026539999999</v>
      </c>
      <c r="IN63" s="157">
        <v>1.8829649800000006</v>
      </c>
      <c r="IO63" s="157">
        <v>0.32346610499999995</v>
      </c>
      <c r="IP63" s="157">
        <v>0.58358900399999991</v>
      </c>
      <c r="IQ63" s="157"/>
      <c r="IR63" s="157"/>
      <c r="IS63" s="157"/>
    </row>
    <row r="64" spans="1:253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57">
        <v>0.325883331</v>
      </c>
      <c r="II64" s="157">
        <v>4.5575469119999994</v>
      </c>
      <c r="IJ64" s="157">
        <v>21.108269202999999</v>
      </c>
      <c r="IK64" s="157">
        <v>7.6636643089999996</v>
      </c>
      <c r="IL64" s="157">
        <v>21.177577286999998</v>
      </c>
      <c r="IM64" s="157">
        <v>8.652977903</v>
      </c>
      <c r="IN64" s="157">
        <v>21.201774368999999</v>
      </c>
      <c r="IO64" s="157">
        <v>6.2706182540000004</v>
      </c>
      <c r="IP64" s="157">
        <v>8.152824991000001</v>
      </c>
      <c r="IQ64" s="157"/>
      <c r="IR64" s="157"/>
      <c r="IS64" s="157"/>
    </row>
    <row r="65" spans="1:253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57">
        <v>4.386933333</v>
      </c>
      <c r="II65" s="157">
        <v>3.0743333330000002</v>
      </c>
      <c r="IJ65" s="157">
        <v>3.0993333330000001</v>
      </c>
      <c r="IK65" s="157">
        <v>2.6793333330000002</v>
      </c>
      <c r="IL65" s="157">
        <v>2.7868333330000001</v>
      </c>
      <c r="IM65" s="157">
        <v>2.6393333330000002</v>
      </c>
      <c r="IN65" s="157">
        <v>2.5903333330000002</v>
      </c>
      <c r="IO65" s="157">
        <v>2.5897463730000001</v>
      </c>
      <c r="IP65" s="157">
        <v>2.6707599630000001</v>
      </c>
      <c r="IQ65" s="157"/>
      <c r="IR65" s="157"/>
      <c r="IS65" s="157"/>
    </row>
    <row r="66" spans="1:253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57">
        <v>30.741253902</v>
      </c>
      <c r="II66" s="157">
        <v>51.064245620000001</v>
      </c>
      <c r="IJ66" s="157">
        <v>242.042341467</v>
      </c>
      <c r="IK66" s="157">
        <v>38.558706221000001</v>
      </c>
      <c r="IL66" s="157">
        <v>86.032046842</v>
      </c>
      <c r="IM66" s="157">
        <v>65.069199428000005</v>
      </c>
      <c r="IN66" s="157">
        <v>218.43907836400001</v>
      </c>
      <c r="IO66" s="157">
        <v>48.195722105999998</v>
      </c>
      <c r="IP66" s="157">
        <v>83.388855620000001</v>
      </c>
      <c r="IQ66" s="157"/>
      <c r="IR66" s="157"/>
      <c r="IS66" s="157"/>
    </row>
    <row r="67" spans="1:253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57">
        <v>30.741253902</v>
      </c>
      <c r="II67" s="157">
        <v>51.064245620000001</v>
      </c>
      <c r="IJ67" s="157">
        <v>64.504475353999993</v>
      </c>
      <c r="IK67" s="157">
        <v>38.558706221000001</v>
      </c>
      <c r="IL67" s="157">
        <v>86.032046842</v>
      </c>
      <c r="IM67" s="157">
        <v>65.069199428000005</v>
      </c>
      <c r="IN67" s="157">
        <v>40.901212222000005</v>
      </c>
      <c r="IO67" s="157">
        <v>48.195722105999998</v>
      </c>
      <c r="IP67" s="157">
        <v>83.388855620000001</v>
      </c>
      <c r="IQ67" s="157"/>
      <c r="IR67" s="157"/>
      <c r="IS67" s="157"/>
    </row>
    <row r="68" spans="1:253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57">
        <v>0</v>
      </c>
      <c r="II68" s="157">
        <v>0</v>
      </c>
      <c r="IJ68" s="157">
        <v>0</v>
      </c>
      <c r="IK68" s="157">
        <v>0</v>
      </c>
      <c r="IL68" s="157">
        <v>0</v>
      </c>
      <c r="IM68" s="157">
        <v>0</v>
      </c>
      <c r="IN68" s="157">
        <v>0</v>
      </c>
      <c r="IO68" s="157">
        <v>0</v>
      </c>
      <c r="IP68" s="157">
        <v>0</v>
      </c>
      <c r="IQ68" s="157"/>
      <c r="IR68" s="157"/>
      <c r="IS68" s="157"/>
    </row>
    <row r="69" spans="1:253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57">
        <v>0</v>
      </c>
      <c r="II69" s="157">
        <v>0</v>
      </c>
      <c r="IJ69" s="157">
        <v>177.53786611300001</v>
      </c>
      <c r="IK69" s="157">
        <v>0</v>
      </c>
      <c r="IL69" s="157">
        <v>0</v>
      </c>
      <c r="IM69" s="157">
        <v>0</v>
      </c>
      <c r="IN69" s="157">
        <v>177.53786614200001</v>
      </c>
      <c r="IO69" s="157">
        <v>0</v>
      </c>
      <c r="IP69" s="157">
        <v>0</v>
      </c>
      <c r="IQ69" s="157"/>
      <c r="IR69" s="157"/>
      <c r="IS69" s="157"/>
    </row>
    <row r="70" spans="1:253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</row>
    <row r="71" spans="1:253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-132.17790078799999</v>
      </c>
      <c r="HX71" s="162">
        <v>-723.80396259399959</v>
      </c>
      <c r="HY71" s="162">
        <v>675.33601120900039</v>
      </c>
      <c r="HZ71" s="162">
        <v>911.32786960899921</v>
      </c>
      <c r="IA71" s="162">
        <v>-20.781102473000374</v>
      </c>
      <c r="IB71" s="162">
        <v>242.00803763299882</v>
      </c>
      <c r="IC71" s="162">
        <v>-295.93275423200021</v>
      </c>
      <c r="ID71" s="162">
        <v>46.578529762000016</v>
      </c>
      <c r="IE71" s="162">
        <v>-293.40747147999991</v>
      </c>
      <c r="IF71" s="162">
        <v>136.45440325000027</v>
      </c>
      <c r="IG71" s="162">
        <v>-1275.1341798810008</v>
      </c>
      <c r="IH71" s="157">
        <v>-169.01527598199982</v>
      </c>
      <c r="II71" s="157">
        <v>-654.18197208300035</v>
      </c>
      <c r="IJ71" s="157">
        <v>-951.37732902200014</v>
      </c>
      <c r="IK71" s="157">
        <v>-247.86463740700037</v>
      </c>
      <c r="IL71" s="157">
        <v>549.63029187399934</v>
      </c>
      <c r="IM71" s="157">
        <v>266.98584449300051</v>
      </c>
      <c r="IN71" s="157">
        <v>169.38205961299946</v>
      </c>
      <c r="IO71" s="157">
        <v>-262.44385689499995</v>
      </c>
      <c r="IP71" s="157">
        <v>-308.94926367899961</v>
      </c>
      <c r="IQ71" s="157"/>
      <c r="IR71" s="157"/>
      <c r="IS71" s="157"/>
    </row>
    <row r="72" spans="1:253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</row>
    <row r="73" spans="1:253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</row>
    <row r="74" spans="1:253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57">
        <v>360.286152238</v>
      </c>
      <c r="II74" s="157">
        <v>535.47513248199994</v>
      </c>
      <c r="IJ74" s="157">
        <v>615.89220963100001</v>
      </c>
      <c r="IK74" s="157">
        <v>886.91010285099992</v>
      </c>
      <c r="IL74" s="157">
        <v>363.67095662999998</v>
      </c>
      <c r="IM74" s="157">
        <v>332.22961023699997</v>
      </c>
      <c r="IN74" s="157">
        <v>602.87989839299996</v>
      </c>
      <c r="IO74" s="157">
        <v>349.55572974400008</v>
      </c>
      <c r="IP74" s="157">
        <v>264.53358075799997</v>
      </c>
      <c r="IQ74" s="157"/>
      <c r="IR74" s="157"/>
      <c r="IS74" s="157"/>
    </row>
    <row r="75" spans="1:253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57">
        <v>308.62149716700003</v>
      </c>
      <c r="II75" s="157">
        <v>527.13948275999996</v>
      </c>
      <c r="IJ75" s="157">
        <v>474.64080677700008</v>
      </c>
      <c r="IK75" s="157">
        <v>860.44673445399997</v>
      </c>
      <c r="IL75" s="157">
        <v>347.91515812999995</v>
      </c>
      <c r="IM75" s="157">
        <v>326.91210064699999</v>
      </c>
      <c r="IN75" s="157">
        <v>592.40043401200001</v>
      </c>
      <c r="IO75" s="157">
        <v>288.8359776530001</v>
      </c>
      <c r="IP75" s="157">
        <v>261.40965575799999</v>
      </c>
      <c r="IQ75" s="157"/>
      <c r="IR75" s="157"/>
      <c r="IS75" s="157"/>
    </row>
    <row r="76" spans="1:253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57">
        <v>0</v>
      </c>
      <c r="II76" s="157">
        <v>8.3356497219999994</v>
      </c>
      <c r="IJ76" s="157">
        <v>2.422942682</v>
      </c>
      <c r="IK76" s="157">
        <v>2.5699564700000002</v>
      </c>
      <c r="IL76" s="157">
        <v>15.755798500000001</v>
      </c>
      <c r="IM76" s="157">
        <v>5.3175095899999993</v>
      </c>
      <c r="IN76" s="157">
        <v>10.479464381000001</v>
      </c>
      <c r="IO76" s="157">
        <v>7.5623311209999997</v>
      </c>
      <c r="IP76" s="157">
        <v>3.1239250000000003</v>
      </c>
      <c r="IQ76" s="157"/>
      <c r="IR76" s="157"/>
      <c r="IS76" s="157"/>
    </row>
    <row r="77" spans="1:253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57">
        <v>51.664655070999999</v>
      </c>
      <c r="II77" s="157">
        <v>0</v>
      </c>
      <c r="IJ77" s="157">
        <v>138.82846017199998</v>
      </c>
      <c r="IK77" s="157">
        <v>23.893411927000002</v>
      </c>
      <c r="IL77" s="157">
        <v>0</v>
      </c>
      <c r="IM77" s="157">
        <v>0</v>
      </c>
      <c r="IN77" s="157">
        <v>0</v>
      </c>
      <c r="IO77" s="157">
        <v>53.157420969999997</v>
      </c>
      <c r="IP77" s="157">
        <v>0</v>
      </c>
      <c r="IQ77" s="157"/>
      <c r="IR77" s="157"/>
      <c r="IS77" s="157"/>
    </row>
    <row r="78" spans="1:253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-836.50553402799983</v>
      </c>
      <c r="HX78" s="166">
        <v>-1506.5138105629994</v>
      </c>
      <c r="HY78" s="166">
        <v>39.790628874000504</v>
      </c>
      <c r="HZ78" s="166">
        <v>465.16179170899926</v>
      </c>
      <c r="IA78" s="166">
        <v>-766.3712773419735</v>
      </c>
      <c r="IB78" s="166">
        <v>-364.81952601600119</v>
      </c>
      <c r="IC78" s="166">
        <v>-916.48157516500021</v>
      </c>
      <c r="ID78" s="166">
        <v>-606.451773484</v>
      </c>
      <c r="IE78" s="166">
        <v>-1349.751865749</v>
      </c>
      <c r="IF78" s="166">
        <v>-594.0910454389998</v>
      </c>
      <c r="IG78" s="166">
        <v>-2522.459826789001</v>
      </c>
      <c r="IH78" s="161">
        <v>-529.30142821999982</v>
      </c>
      <c r="II78" s="161">
        <v>-1189.6571045650003</v>
      </c>
      <c r="IJ78" s="161">
        <v>-1567.2695386530002</v>
      </c>
      <c r="IK78" s="161">
        <v>-1134.7747402580003</v>
      </c>
      <c r="IL78" s="161">
        <v>185.95933524399936</v>
      </c>
      <c r="IM78" s="161">
        <v>-65.243765743999461</v>
      </c>
      <c r="IN78" s="161">
        <v>-433.49783878000051</v>
      </c>
      <c r="IO78" s="161">
        <v>-611.99958663899997</v>
      </c>
      <c r="IP78" s="161">
        <v>-573.48284443699959</v>
      </c>
      <c r="IQ78" s="161"/>
      <c r="IR78" s="161"/>
      <c r="IS78" s="161"/>
    </row>
    <row r="79" spans="1:253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</row>
    <row r="80" spans="1:253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</row>
    <row r="81" spans="1:253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</row>
    <row r="82" spans="1:253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57">
        <v>47.742805617724223</v>
      </c>
      <c r="II82" s="157">
        <v>-575.5391866699033</v>
      </c>
      <c r="IJ82" s="157">
        <v>-783.67654629411527</v>
      </c>
      <c r="IK82" s="157">
        <v>158.89390416868912</v>
      </c>
      <c r="IL82" s="157">
        <v>-265.47025143900339</v>
      </c>
      <c r="IM82" s="157">
        <v>281.0712814522015</v>
      </c>
      <c r="IN82" s="157">
        <v>4197.8051003901028</v>
      </c>
      <c r="IO82" s="157">
        <v>-1231.1724739461272</v>
      </c>
      <c r="IP82" s="157">
        <v>227.53961273600001</v>
      </c>
      <c r="IQ82" s="157"/>
      <c r="IR82" s="157"/>
      <c r="IS82" s="157"/>
    </row>
    <row r="83" spans="1:253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57">
        <v>47.742805617724223</v>
      </c>
      <c r="II83" s="157">
        <v>-575.5391866699033</v>
      </c>
      <c r="IJ83" s="157">
        <v>-783.67654629411527</v>
      </c>
      <c r="IK83" s="157">
        <v>158.89390416868912</v>
      </c>
      <c r="IL83" s="157">
        <v>-265.47025143900339</v>
      </c>
      <c r="IM83" s="157">
        <v>281.0712814522015</v>
      </c>
      <c r="IN83" s="157">
        <v>4197.8051003901028</v>
      </c>
      <c r="IO83" s="157">
        <v>-1231.1724739461272</v>
      </c>
      <c r="IP83" s="157">
        <v>227.53961273600001</v>
      </c>
      <c r="IQ83" s="157"/>
      <c r="IR83" s="157"/>
      <c r="IS83" s="157"/>
    </row>
    <row r="84" spans="1:253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57">
        <v>0</v>
      </c>
      <c r="II84" s="157">
        <v>0</v>
      </c>
      <c r="IJ84" s="157">
        <v>0</v>
      </c>
      <c r="IK84" s="157">
        <v>0</v>
      </c>
      <c r="IL84" s="157">
        <v>0</v>
      </c>
      <c r="IM84" s="157">
        <v>0</v>
      </c>
      <c r="IN84" s="157">
        <v>0</v>
      </c>
      <c r="IO84" s="157">
        <v>0</v>
      </c>
      <c r="IP84" s="157">
        <v>0</v>
      </c>
      <c r="IQ84" s="157"/>
      <c r="IR84" s="157"/>
      <c r="IS84" s="157"/>
    </row>
    <row r="85" spans="1:253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57">
        <v>2352.705991586</v>
      </c>
      <c r="II85" s="157">
        <v>-1097.163570487</v>
      </c>
      <c r="IJ85" s="157">
        <v>755.79403215499997</v>
      </c>
      <c r="IK85" s="157">
        <v>1090.9989846199999</v>
      </c>
      <c r="IL85" s="157">
        <v>-190.93621516400003</v>
      </c>
      <c r="IM85" s="157">
        <v>199.90619304100002</v>
      </c>
      <c r="IN85" s="157">
        <v>3270.4515931670003</v>
      </c>
      <c r="IO85" s="157">
        <v>153.44953454</v>
      </c>
      <c r="IP85" s="157">
        <v>701.74019524999983</v>
      </c>
      <c r="IQ85" s="157"/>
      <c r="IR85" s="157"/>
      <c r="IS85" s="157"/>
    </row>
    <row r="86" spans="1:253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57">
        <v>184.24045347099985</v>
      </c>
      <c r="II86" s="157">
        <v>-1523.0070610780001</v>
      </c>
      <c r="IJ86" s="157">
        <v>371.33405000500005</v>
      </c>
      <c r="IK86" s="157">
        <v>-91.886324022000025</v>
      </c>
      <c r="IL86" s="157">
        <v>-104.81838329500002</v>
      </c>
      <c r="IM86" s="157">
        <v>186.04631074800002</v>
      </c>
      <c r="IN86" s="157">
        <v>-23.605181942999998</v>
      </c>
      <c r="IO86" s="157">
        <v>37.326635733000003</v>
      </c>
      <c r="IP86" s="157">
        <v>-14.619353504999999</v>
      </c>
      <c r="IQ86" s="157"/>
      <c r="IR86" s="157"/>
      <c r="IS86" s="157"/>
    </row>
    <row r="87" spans="1:253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57">
        <v>2168.4655381150001</v>
      </c>
      <c r="II87" s="157">
        <v>425.84349059100003</v>
      </c>
      <c r="IJ87" s="157">
        <v>384.45998214999997</v>
      </c>
      <c r="IK87" s="157">
        <v>1182.8853086419999</v>
      </c>
      <c r="IL87" s="157">
        <v>-86.117831869000014</v>
      </c>
      <c r="IM87" s="157">
        <v>13.859882292999998</v>
      </c>
      <c r="IN87" s="157">
        <v>3294.0567751100002</v>
      </c>
      <c r="IO87" s="157">
        <v>116.12289880700001</v>
      </c>
      <c r="IP87" s="157">
        <v>716.35954875499988</v>
      </c>
      <c r="IQ87" s="157"/>
      <c r="IR87" s="157"/>
      <c r="IS87" s="157"/>
    </row>
    <row r="88" spans="1:253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</row>
    <row r="89" spans="1:253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57">
        <v>262.28053812300004</v>
      </c>
      <c r="II89" s="157">
        <v>-1674.1639874079999</v>
      </c>
      <c r="IJ89" s="157">
        <v>304.22217989700005</v>
      </c>
      <c r="IK89" s="157">
        <v>-173.73975221100002</v>
      </c>
      <c r="IL89" s="157">
        <v>-140.519369318</v>
      </c>
      <c r="IM89" s="157">
        <v>-191.80422299899999</v>
      </c>
      <c r="IN89" s="157">
        <v>0</v>
      </c>
      <c r="IO89" s="157">
        <v>0</v>
      </c>
      <c r="IP89" s="157">
        <v>0</v>
      </c>
      <c r="IQ89" s="157"/>
      <c r="IR89" s="157"/>
      <c r="IS89" s="157"/>
    </row>
    <row r="90" spans="1:253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57">
        <v>1737.4103849140001</v>
      </c>
      <c r="II90" s="157">
        <v>127.72003228600001</v>
      </c>
      <c r="IJ90" s="157">
        <v>304.22217989700005</v>
      </c>
      <c r="IK90" s="157">
        <v>-173.73975221100002</v>
      </c>
      <c r="IL90" s="157">
        <v>-140.519369318</v>
      </c>
      <c r="IM90" s="157">
        <v>-191.80422299899999</v>
      </c>
      <c r="IN90" s="157">
        <v>0</v>
      </c>
      <c r="IO90" s="157">
        <v>0</v>
      </c>
      <c r="IP90" s="157">
        <v>0</v>
      </c>
      <c r="IQ90" s="157"/>
      <c r="IR90" s="157"/>
      <c r="IS90" s="157"/>
    </row>
    <row r="91" spans="1:253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57">
        <v>1475.1298467910001</v>
      </c>
      <c r="II91" s="157">
        <v>1801.884019694</v>
      </c>
      <c r="IJ91" s="157">
        <v>0</v>
      </c>
      <c r="IK91" s="157">
        <v>0</v>
      </c>
      <c r="IL91" s="157">
        <v>0</v>
      </c>
      <c r="IM91" s="157">
        <v>0</v>
      </c>
      <c r="IN91" s="157">
        <v>0</v>
      </c>
      <c r="IO91" s="157">
        <v>0</v>
      </c>
      <c r="IP91" s="157">
        <v>0</v>
      </c>
      <c r="IQ91" s="157"/>
      <c r="IR91" s="157"/>
      <c r="IS91" s="157"/>
    </row>
    <row r="92" spans="1:253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</row>
    <row r="93" spans="1:253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57">
        <v>48.518712258724221</v>
      </c>
      <c r="II93" s="157">
        <v>-566.00161425590329</v>
      </c>
      <c r="IJ93" s="157">
        <v>-814.31137424111523</v>
      </c>
      <c r="IK93" s="157">
        <v>360.23016515168911</v>
      </c>
      <c r="IL93" s="157">
        <v>-263.03014650800338</v>
      </c>
      <c r="IM93" s="157">
        <v>164.82111755220149</v>
      </c>
      <c r="IN93" s="157">
        <v>3834.1942206811027</v>
      </c>
      <c r="IO93" s="157">
        <v>-1367.9783080701272</v>
      </c>
      <c r="IP93" s="157">
        <v>0</v>
      </c>
      <c r="IQ93" s="157"/>
      <c r="IR93" s="157"/>
      <c r="IS93" s="157"/>
    </row>
    <row r="94" spans="1:253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57">
        <v>48.518712258724221</v>
      </c>
      <c r="II94" s="157">
        <v>-566.00161425590329</v>
      </c>
      <c r="IJ94" s="157">
        <v>-814.31137424111523</v>
      </c>
      <c r="IK94" s="157">
        <v>360.23016515168911</v>
      </c>
      <c r="IL94" s="157">
        <v>-263.03014650800338</v>
      </c>
      <c r="IM94" s="157">
        <v>164.82111755220149</v>
      </c>
      <c r="IN94" s="157">
        <v>3834.1942206811027</v>
      </c>
      <c r="IO94" s="157">
        <v>-1367.9783080701272</v>
      </c>
      <c r="IP94" s="157">
        <v>0</v>
      </c>
      <c r="IQ94" s="157"/>
      <c r="IR94" s="157"/>
      <c r="IS94" s="157"/>
    </row>
    <row r="95" spans="1:253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</row>
    <row r="96" spans="1:253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-1277.6715991295098</v>
      </c>
      <c r="HX96" s="162">
        <v>60.244446574570759</v>
      </c>
      <c r="HY96" s="162">
        <v>95.235094007025765</v>
      </c>
      <c r="HZ96" s="162">
        <v>105.9917709088154</v>
      </c>
      <c r="IA96" s="162">
        <v>132.32019248310024</v>
      </c>
      <c r="IB96" s="162">
        <v>105.87893588732999</v>
      </c>
      <c r="IC96" s="162">
        <v>-140.15861550696434</v>
      </c>
      <c r="ID96" s="162">
        <v>-66.743894041567955</v>
      </c>
      <c r="IE96" s="162">
        <v>-677.05057207272034</v>
      </c>
      <c r="IF96" s="162">
        <v>108.12913452236918</v>
      </c>
      <c r="IG96" s="162">
        <v>124.1074063494558</v>
      </c>
      <c r="IH96" s="157">
        <v>1775.6617577482759</v>
      </c>
      <c r="II96" s="157">
        <v>-1711.281488382097</v>
      </c>
      <c r="IJ96" s="157">
        <v>-27.798960203884917</v>
      </c>
      <c r="IK96" s="157">
        <v>-202.66965980668942</v>
      </c>
      <c r="IL96" s="157">
        <v>260.49337151900272</v>
      </c>
      <c r="IM96" s="157">
        <v>-146.40885415520094</v>
      </c>
      <c r="IN96" s="157">
        <v>-1360.8513460031027</v>
      </c>
      <c r="IO96" s="157">
        <v>772.62242184712727</v>
      </c>
      <c r="IP96" s="157">
        <v>-99.282261922999737</v>
      </c>
      <c r="IQ96" s="157"/>
      <c r="IR96" s="157"/>
      <c r="IS96" s="157"/>
    </row>
    <row r="97" spans="2:18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18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18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18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18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183" x14ac:dyDescent="0.25"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</row>
    <row r="103" spans="2:18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18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18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18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18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18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18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18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18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8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38"/>
  <sheetViews>
    <sheetView showGridLines="0" topLeftCell="A16" workbookViewId="0">
      <selection activeCell="D30" sqref="D30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11.42578125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v>2003</v>
      </c>
      <c r="H3" s="61">
        <v>6435.5050000000001</v>
      </c>
      <c r="J3">
        <v>2020</v>
      </c>
      <c r="K3" s="154" t="s">
        <v>198</v>
      </c>
      <c r="L3" t="s">
        <v>79</v>
      </c>
      <c r="M3" s="65">
        <v>6771.0974251965126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v>2004</v>
      </c>
      <c r="H4" s="61">
        <v>5968.743993506494</v>
      </c>
      <c r="J4">
        <v>2020</v>
      </c>
      <c r="K4" s="154" t="s">
        <v>196</v>
      </c>
      <c r="L4" t="s">
        <v>78</v>
      </c>
      <c r="M4" s="65">
        <v>6771.0974251965126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v>2005</v>
      </c>
      <c r="H5" s="61">
        <v>6164.4231601731617</v>
      </c>
      <c r="J5">
        <v>2020</v>
      </c>
      <c r="K5" s="154" t="s">
        <v>195</v>
      </c>
      <c r="L5" t="s">
        <v>77</v>
      </c>
      <c r="M5" s="65">
        <v>6771.0974251965126</v>
      </c>
      <c r="O5" s="156" t="str">
        <f>VLOOKUP(MAX(J3:J100),$J$3:$M$100,2,0)</f>
        <v>sept</v>
      </c>
      <c r="P5" s="156" t="str">
        <f>MID(MAX(J3:J100),3,2)</f>
        <v>23</v>
      </c>
      <c r="Q5" s="156" t="str">
        <f>O5&amp;"-"&amp;P5</f>
        <v>sept-23</v>
      </c>
      <c r="S5" s="65" t="str">
        <f>VLOOKUP(MAX(J3:J100),$J$3:$M$100,3,0)</f>
        <v>Septiembre</v>
      </c>
      <c r="T5">
        <f>MAX(J3:J100)</f>
        <v>2023</v>
      </c>
      <c r="U5" s="195" t="str">
        <f>S5&amp;" "&amp;T5</f>
        <v>Septiembre 2023</v>
      </c>
    </row>
    <row r="6" spans="1:21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v>2006</v>
      </c>
      <c r="H6" s="61">
        <v>5620.3541571732358</v>
      </c>
      <c r="J6">
        <v>2020</v>
      </c>
      <c r="K6" s="154" t="s">
        <v>194</v>
      </c>
      <c r="L6" t="s">
        <v>76</v>
      </c>
      <c r="M6" s="65">
        <v>6771.0974251965126</v>
      </c>
      <c r="O6" s="156" t="str">
        <f>VLOOKUP(MAX(J3:J100)-1,$J$3:$M$100,2,0)</f>
        <v>sept</v>
      </c>
      <c r="P6" s="156" t="str">
        <f>MID(MAX(J3:J100)-1,3,2)</f>
        <v>22</v>
      </c>
      <c r="Q6" s="156" t="str">
        <f>O6&amp;"-"&amp;P6</f>
        <v>sept-22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v>2007</v>
      </c>
      <c r="H7" s="61">
        <v>5019.7474025148513</v>
      </c>
      <c r="J7">
        <v>2020</v>
      </c>
      <c r="K7" s="154" t="s">
        <v>193</v>
      </c>
      <c r="L7" t="s">
        <v>75</v>
      </c>
      <c r="M7" s="65">
        <v>6771.0974251965126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v>2008</v>
      </c>
      <c r="H8" s="61">
        <v>4347.2092327326882</v>
      </c>
      <c r="J8">
        <v>2020</v>
      </c>
      <c r="K8" s="154" t="s">
        <v>192</v>
      </c>
      <c r="L8" t="s">
        <v>74</v>
      </c>
      <c r="M8" s="65">
        <v>6771.0974251965126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v>2009</v>
      </c>
      <c r="H9" s="61">
        <v>4956.7737994112422</v>
      </c>
      <c r="J9">
        <v>2020</v>
      </c>
      <c r="K9" s="154" t="s">
        <v>191</v>
      </c>
      <c r="L9" t="s">
        <v>73</v>
      </c>
      <c r="M9" s="65">
        <v>6771.0974251965126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v>2010</v>
      </c>
      <c r="H10" s="61">
        <v>4733.6298160173164</v>
      </c>
      <c r="J10">
        <v>2020</v>
      </c>
      <c r="K10" s="154" t="s">
        <v>190</v>
      </c>
      <c r="L10" t="s">
        <v>72</v>
      </c>
      <c r="M10" s="65">
        <v>6771.0974251965126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v>2011</v>
      </c>
      <c r="H11" s="61">
        <v>4187.3393635604152</v>
      </c>
      <c r="J11">
        <v>2020</v>
      </c>
      <c r="K11" s="154" t="s">
        <v>189</v>
      </c>
      <c r="L11" t="s">
        <v>71</v>
      </c>
      <c r="M11" s="65">
        <v>6771.0974251965126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v>2012</v>
      </c>
      <c r="H12" s="61">
        <v>4418.1935489342322</v>
      </c>
      <c r="J12">
        <v>2021</v>
      </c>
      <c r="K12" s="154" t="s">
        <v>198</v>
      </c>
      <c r="L12" t="s">
        <v>79</v>
      </c>
      <c r="M12" s="65">
        <v>6774.1627348484899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v>2013</v>
      </c>
      <c r="H13" s="61">
        <v>4303.5727905966605</v>
      </c>
      <c r="J13">
        <v>2021</v>
      </c>
      <c r="K13" s="154" t="s">
        <v>196</v>
      </c>
      <c r="L13" t="s">
        <v>78</v>
      </c>
      <c r="M13" s="65">
        <v>6774.1627348484899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v>2014</v>
      </c>
      <c r="H14" s="61">
        <v>4462.2382870900065</v>
      </c>
      <c r="J14">
        <v>2021</v>
      </c>
      <c r="K14" s="154" t="s">
        <v>195</v>
      </c>
      <c r="L14" t="s">
        <v>77</v>
      </c>
      <c r="M14" s="65">
        <v>6774.1627348484899</v>
      </c>
      <c r="S14" s="65"/>
      <c r="U14" s="65"/>
    </row>
    <row r="15" spans="1:21" x14ac:dyDescent="0.25">
      <c r="D15" s="60">
        <v>2015</v>
      </c>
      <c r="E15" s="194">
        <v>188477.32697742901</v>
      </c>
      <c r="G15" s="60">
        <v>2015</v>
      </c>
      <c r="H15" s="61">
        <v>5204.92080811087</v>
      </c>
      <c r="J15">
        <v>2021</v>
      </c>
      <c r="K15" s="154" t="s">
        <v>194</v>
      </c>
      <c r="L15" t="s">
        <v>76</v>
      </c>
      <c r="M15" s="65">
        <v>6774.1627348484899</v>
      </c>
      <c r="S15" s="65"/>
      <c r="U15" s="65"/>
    </row>
    <row r="16" spans="1:21" x14ac:dyDescent="0.25">
      <c r="D16" s="60">
        <v>2016</v>
      </c>
      <c r="E16" s="194">
        <v>204647.27307504832</v>
      </c>
      <c r="G16" s="60">
        <v>2016</v>
      </c>
      <c r="H16" s="61">
        <v>5670.5408979978356</v>
      </c>
      <c r="J16">
        <v>2021</v>
      </c>
      <c r="K16" s="154" t="s">
        <v>193</v>
      </c>
      <c r="L16" t="s">
        <v>75</v>
      </c>
      <c r="M16" s="65">
        <v>6774.1627348484899</v>
      </c>
      <c r="S16" s="65"/>
      <c r="U16" s="65"/>
    </row>
    <row r="17" spans="4:21" x14ac:dyDescent="0.25">
      <c r="D17" s="60">
        <v>2017</v>
      </c>
      <c r="E17" s="194">
        <v>219122.27720283097</v>
      </c>
      <c r="G17" s="60">
        <v>2017</v>
      </c>
      <c r="H17" s="61">
        <v>5618.9334516428025</v>
      </c>
      <c r="J17">
        <v>2021</v>
      </c>
      <c r="K17" s="154" t="s">
        <v>192</v>
      </c>
      <c r="L17" t="s">
        <v>74</v>
      </c>
      <c r="M17" s="65">
        <v>6774.1627348484899</v>
      </c>
      <c r="S17" s="65"/>
      <c r="U17" s="65"/>
    </row>
    <row r="18" spans="4:21" x14ac:dyDescent="0.25">
      <c r="D18" s="60">
        <v>2018</v>
      </c>
      <c r="E18" s="194">
        <v>230576.47747041125</v>
      </c>
      <c r="G18" s="60">
        <v>2018</v>
      </c>
      <c r="H18" s="61">
        <v>5732.1045776589453</v>
      </c>
      <c r="J18">
        <v>2021</v>
      </c>
      <c r="K18" s="154" t="s">
        <v>191</v>
      </c>
      <c r="L18" t="s">
        <v>73</v>
      </c>
      <c r="M18" s="65">
        <v>6774.1627348484899</v>
      </c>
      <c r="S18" s="65"/>
      <c r="U18" s="65"/>
    </row>
    <row r="19" spans="4:21" x14ac:dyDescent="0.25">
      <c r="D19" s="60">
        <v>2019</v>
      </c>
      <c r="E19" s="194">
        <v>236681.49706074136</v>
      </c>
      <c r="G19" s="60">
        <v>2019</v>
      </c>
      <c r="H19" s="61">
        <v>6240.7220576092332</v>
      </c>
      <c r="J19">
        <v>2021</v>
      </c>
      <c r="K19" s="154" t="s">
        <v>190</v>
      </c>
      <c r="L19" t="s">
        <v>72</v>
      </c>
      <c r="M19" s="65">
        <v>6774.1627348484899</v>
      </c>
      <c r="S19" s="65"/>
      <c r="U19" s="65"/>
    </row>
    <row r="20" spans="4:21" x14ac:dyDescent="0.25">
      <c r="D20" s="60">
        <v>2020</v>
      </c>
      <c r="E20" s="194">
        <v>239914.72879376091</v>
      </c>
      <c r="G20" s="60">
        <v>2020</v>
      </c>
      <c r="H20" s="61">
        <v>6771.0974251965126</v>
      </c>
      <c r="J20">
        <v>2021</v>
      </c>
      <c r="K20" s="154" t="s">
        <v>189</v>
      </c>
      <c r="L20" t="s">
        <v>71</v>
      </c>
      <c r="M20" s="65">
        <v>6774.1627348484899</v>
      </c>
      <c r="R20" s="65"/>
      <c r="S20" s="65"/>
      <c r="U20" s="65"/>
    </row>
    <row r="21" spans="4:21" x14ac:dyDescent="0.25">
      <c r="D21" s="60">
        <v>2021</v>
      </c>
      <c r="E21" s="194">
        <v>270633.89619649498</v>
      </c>
      <c r="G21" s="60">
        <v>2021</v>
      </c>
      <c r="H21" s="61">
        <v>6774.1627348484899</v>
      </c>
      <c r="J21">
        <v>2022</v>
      </c>
      <c r="K21" s="154" t="s">
        <v>198</v>
      </c>
      <c r="L21" t="s">
        <v>79</v>
      </c>
      <c r="M21" s="65">
        <v>6982.7523777669203</v>
      </c>
      <c r="R21" s="65"/>
      <c r="S21" s="65"/>
      <c r="U21" s="65"/>
    </row>
    <row r="22" spans="4:21" x14ac:dyDescent="0.25">
      <c r="D22" s="60">
        <v>2022</v>
      </c>
      <c r="E22" s="194">
        <v>291336.45714536484</v>
      </c>
      <c r="G22" s="60">
        <v>2022</v>
      </c>
      <c r="H22" s="61">
        <v>6982.7523777669203</v>
      </c>
      <c r="J22">
        <v>2022</v>
      </c>
      <c r="K22" s="154" t="s">
        <v>196</v>
      </c>
      <c r="L22" t="s">
        <v>78</v>
      </c>
      <c r="M22" s="65">
        <v>6982.7523777669203</v>
      </c>
      <c r="R22" s="65"/>
      <c r="U22" s="65"/>
    </row>
    <row r="23" spans="4:21" x14ac:dyDescent="0.25">
      <c r="D23" s="60">
        <v>2023</v>
      </c>
      <c r="E23" s="197">
        <v>319767.27784220327</v>
      </c>
      <c r="F23" s="65"/>
      <c r="G23" s="60">
        <v>2023</v>
      </c>
      <c r="H23" s="171">
        <v>7280.8425000000007</v>
      </c>
      <c r="J23">
        <v>2022</v>
      </c>
      <c r="K23" s="154" t="s">
        <v>195</v>
      </c>
      <c r="L23" t="s">
        <v>77</v>
      </c>
      <c r="M23" s="65">
        <v>6982.7523777669203</v>
      </c>
    </row>
    <row r="24" spans="4:21" x14ac:dyDescent="0.25">
      <c r="J24">
        <v>2022</v>
      </c>
      <c r="K24" s="154" t="s">
        <v>194</v>
      </c>
      <c r="L24" t="s">
        <v>76</v>
      </c>
      <c r="M24" s="65">
        <v>6982.7523777669203</v>
      </c>
    </row>
    <row r="25" spans="4:21" x14ac:dyDescent="0.25">
      <c r="H25" s="65"/>
      <c r="J25">
        <v>2022</v>
      </c>
      <c r="K25" s="154" t="s">
        <v>193</v>
      </c>
      <c r="L25" t="s">
        <v>75</v>
      </c>
      <c r="M25" s="65">
        <v>6982.7523777669203</v>
      </c>
    </row>
    <row r="26" spans="4:21" x14ac:dyDescent="0.25">
      <c r="F26" s="64"/>
      <c r="G26" s="64"/>
      <c r="H26" s="65"/>
      <c r="I26" s="64"/>
      <c r="J26">
        <v>2022</v>
      </c>
      <c r="K26" s="154" t="s">
        <v>192</v>
      </c>
      <c r="L26" t="s">
        <v>74</v>
      </c>
      <c r="M26" s="65">
        <v>6982.7523777669203</v>
      </c>
    </row>
    <row r="27" spans="4:21" x14ac:dyDescent="0.25">
      <c r="H27" s="65"/>
      <c r="J27">
        <v>2022</v>
      </c>
      <c r="K27" s="154" t="s">
        <v>191</v>
      </c>
      <c r="L27" t="s">
        <v>73</v>
      </c>
      <c r="M27" s="65">
        <v>6982.7523777669203</v>
      </c>
    </row>
    <row r="28" spans="4:21" x14ac:dyDescent="0.25">
      <c r="H28" s="65"/>
      <c r="J28">
        <v>2022</v>
      </c>
      <c r="K28" s="154" t="s">
        <v>190</v>
      </c>
      <c r="L28" t="s">
        <v>72</v>
      </c>
      <c r="M28" s="65">
        <v>6982.7523777669203</v>
      </c>
    </row>
    <row r="29" spans="4:21" x14ac:dyDescent="0.25">
      <c r="H29" s="65"/>
      <c r="J29">
        <v>2022</v>
      </c>
      <c r="K29" s="154" t="s">
        <v>189</v>
      </c>
      <c r="L29" t="s">
        <v>71</v>
      </c>
      <c r="M29" s="65">
        <v>6982.7523777669203</v>
      </c>
    </row>
    <row r="30" spans="4:21" x14ac:dyDescent="0.25">
      <c r="H30" s="65"/>
      <c r="J30">
        <v>2023</v>
      </c>
      <c r="K30" s="154" t="s">
        <v>198</v>
      </c>
      <c r="L30" t="s">
        <v>79</v>
      </c>
      <c r="M30" s="65">
        <v>7280.8425000000007</v>
      </c>
    </row>
    <row r="31" spans="4:21" x14ac:dyDescent="0.25">
      <c r="H31" s="65"/>
      <c r="J31">
        <v>2023</v>
      </c>
      <c r="K31" s="154" t="s">
        <v>196</v>
      </c>
      <c r="L31" t="s">
        <v>78</v>
      </c>
      <c r="M31" s="65">
        <v>7280.8425000000007</v>
      </c>
    </row>
    <row r="32" spans="4:21" x14ac:dyDescent="0.25">
      <c r="H32" s="65"/>
      <c r="J32">
        <v>2023</v>
      </c>
      <c r="K32" s="154" t="s">
        <v>195</v>
      </c>
      <c r="L32" t="s">
        <v>77</v>
      </c>
      <c r="M32" s="65">
        <v>7280.8425000000007</v>
      </c>
    </row>
    <row r="33" spans="8:13" x14ac:dyDescent="0.25">
      <c r="H33" s="65"/>
      <c r="J33">
        <v>2023</v>
      </c>
      <c r="K33" s="154" t="s">
        <v>194</v>
      </c>
      <c r="L33" t="s">
        <v>76</v>
      </c>
      <c r="M33" s="65">
        <v>7280.8425000000007</v>
      </c>
    </row>
    <row r="34" spans="8:13" x14ac:dyDescent="0.25">
      <c r="H34" s="65"/>
      <c r="J34">
        <v>2023</v>
      </c>
      <c r="K34" s="154" t="s">
        <v>193</v>
      </c>
      <c r="L34" t="s">
        <v>75</v>
      </c>
      <c r="M34" s="65">
        <v>7280.8425000000007</v>
      </c>
    </row>
    <row r="35" spans="8:13" x14ac:dyDescent="0.25">
      <c r="H35" s="65"/>
      <c r="J35">
        <v>2023</v>
      </c>
      <c r="K35" s="154" t="s">
        <v>192</v>
      </c>
      <c r="L35" t="s">
        <v>74</v>
      </c>
      <c r="M35" s="65">
        <v>7280.8425000000007</v>
      </c>
    </row>
    <row r="36" spans="8:13" x14ac:dyDescent="0.25">
      <c r="H36" s="65"/>
      <c r="J36">
        <v>2023</v>
      </c>
      <c r="K36" s="154" t="s">
        <v>191</v>
      </c>
      <c r="L36" t="s">
        <v>73</v>
      </c>
      <c r="M36" s="65">
        <v>7280.8425000000007</v>
      </c>
    </row>
    <row r="37" spans="8:13" x14ac:dyDescent="0.25">
      <c r="H37" s="65"/>
      <c r="J37">
        <v>2023</v>
      </c>
      <c r="K37" s="154" t="s">
        <v>190</v>
      </c>
      <c r="L37" t="s">
        <v>72</v>
      </c>
      <c r="M37" s="65">
        <v>7280.8425000000007</v>
      </c>
    </row>
    <row r="38" spans="8:13" x14ac:dyDescent="0.25">
      <c r="H38" s="65"/>
      <c r="J38">
        <v>2023</v>
      </c>
      <c r="K38" s="154" t="s">
        <v>189</v>
      </c>
      <c r="L38" t="s">
        <v>71</v>
      </c>
      <c r="M38" s="65">
        <v>7280.8425000000007</v>
      </c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Props1.xml><?xml version="1.0" encoding="utf-8"?>
<ds:datastoreItem xmlns:ds="http://schemas.openxmlformats.org/officeDocument/2006/customXml" ds:itemID="{520A2E4E-0DE2-41D8-A1F3-4E044C06BDA1}">
  <ds:schemaRefs/>
</ds:datastoreItem>
</file>

<file path=customXml/itemProps10.xml><?xml version="1.0" encoding="utf-8"?>
<ds:datastoreItem xmlns:ds="http://schemas.openxmlformats.org/officeDocument/2006/customXml" ds:itemID="{2C48D2A5-D46F-4402-94C2-7C771042B6BE}">
  <ds:schemaRefs/>
</ds:datastoreItem>
</file>

<file path=customXml/itemProps11.xml><?xml version="1.0" encoding="utf-8"?>
<ds:datastoreItem xmlns:ds="http://schemas.openxmlformats.org/officeDocument/2006/customXml" ds:itemID="{C0CFDE4F-EE17-40AB-BBE0-A28B70674B90}">
  <ds:schemaRefs/>
</ds:datastoreItem>
</file>

<file path=customXml/itemProps12.xml><?xml version="1.0" encoding="utf-8"?>
<ds:datastoreItem xmlns:ds="http://schemas.openxmlformats.org/officeDocument/2006/customXml" ds:itemID="{2B27D2BE-DB0C-442A-9B9A-319DB9737AF5}">
  <ds:schemaRefs/>
</ds:datastoreItem>
</file>

<file path=customXml/itemProps13.xml><?xml version="1.0" encoding="utf-8"?>
<ds:datastoreItem xmlns:ds="http://schemas.openxmlformats.org/officeDocument/2006/customXml" ds:itemID="{C9ED2703-034F-4E3F-8390-7F59E2A9AA6C}">
  <ds:schemaRefs/>
</ds:datastoreItem>
</file>

<file path=customXml/itemProps14.xml><?xml version="1.0" encoding="utf-8"?>
<ds:datastoreItem xmlns:ds="http://schemas.openxmlformats.org/officeDocument/2006/customXml" ds:itemID="{445DC530-7859-4056-894E-08F6F82B9DD0}">
  <ds:schemaRefs/>
</ds:datastoreItem>
</file>

<file path=customXml/itemProps15.xml><?xml version="1.0" encoding="utf-8"?>
<ds:datastoreItem xmlns:ds="http://schemas.openxmlformats.org/officeDocument/2006/customXml" ds:itemID="{3E711774-95B6-4A82-984E-8287B4BFC2D7}">
  <ds:schemaRefs/>
</ds:datastoreItem>
</file>

<file path=customXml/itemProps16.xml><?xml version="1.0" encoding="utf-8"?>
<ds:datastoreItem xmlns:ds="http://schemas.openxmlformats.org/officeDocument/2006/customXml" ds:itemID="{9DE93DF6-EED4-443F-BEFB-DF5CA26D3E86}">
  <ds:schemaRefs/>
</ds:datastoreItem>
</file>

<file path=customXml/itemProps2.xml><?xml version="1.0" encoding="utf-8"?>
<ds:datastoreItem xmlns:ds="http://schemas.openxmlformats.org/officeDocument/2006/customXml" ds:itemID="{AB6881DC-FBD3-4574-A7C0-855830DB3323}">
  <ds:schemaRefs/>
</ds:datastoreItem>
</file>

<file path=customXml/itemProps3.xml><?xml version="1.0" encoding="utf-8"?>
<ds:datastoreItem xmlns:ds="http://schemas.openxmlformats.org/officeDocument/2006/customXml" ds:itemID="{8C31DAE3-5F21-4DCF-A926-47905889BF68}">
  <ds:schemaRefs/>
</ds:datastoreItem>
</file>

<file path=customXml/itemProps4.xml><?xml version="1.0" encoding="utf-8"?>
<ds:datastoreItem xmlns:ds="http://schemas.openxmlformats.org/officeDocument/2006/customXml" ds:itemID="{39784B48-2F0D-4D5C-85AC-0F6C8D383958}">
  <ds:schemaRefs/>
</ds:datastoreItem>
</file>

<file path=customXml/itemProps5.xml><?xml version="1.0" encoding="utf-8"?>
<ds:datastoreItem xmlns:ds="http://schemas.openxmlformats.org/officeDocument/2006/customXml" ds:itemID="{68E4673A-CC9A-4463-8FAC-6BAF77E1D203}">
  <ds:schemaRefs/>
</ds:datastoreItem>
</file>

<file path=customXml/itemProps6.xml><?xml version="1.0" encoding="utf-8"?>
<ds:datastoreItem xmlns:ds="http://schemas.openxmlformats.org/officeDocument/2006/customXml" ds:itemID="{08E51D19-2E06-4AAD-A876-484C0F00036C}">
  <ds:schemaRefs/>
</ds:datastoreItem>
</file>

<file path=customXml/itemProps7.xml><?xml version="1.0" encoding="utf-8"?>
<ds:datastoreItem xmlns:ds="http://schemas.openxmlformats.org/officeDocument/2006/customXml" ds:itemID="{09DA31A5-2855-46DE-A245-F2BD0AA69D44}">
  <ds:schemaRefs/>
</ds:datastoreItem>
</file>

<file path=customXml/itemProps8.xml><?xml version="1.0" encoding="utf-8"?>
<ds:datastoreItem xmlns:ds="http://schemas.openxmlformats.org/officeDocument/2006/customXml" ds:itemID="{E79C05DC-125D-4105-978D-57DCAE16C8F3}">
  <ds:schemaRefs/>
</ds:datastoreItem>
</file>

<file path=customXml/itemProps9.xml><?xml version="1.0" encoding="utf-8"?>
<ds:datastoreItem xmlns:ds="http://schemas.openxmlformats.org/officeDocument/2006/customXml" ds:itemID="{217AB91E-AD52-41E2-B912-281CDA0D17B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DPMF</dc:creator>
  <cp:lastModifiedBy>Luis Benitez</cp:lastModifiedBy>
  <dcterms:created xsi:type="dcterms:W3CDTF">2020-10-13T14:35:46Z</dcterms:created>
  <dcterms:modified xsi:type="dcterms:W3CDTF">2023-10-03T12:46:59Z</dcterms:modified>
</cp:coreProperties>
</file>