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BID\BID\"/>
    </mc:Choice>
  </mc:AlternateContent>
  <bookViews>
    <workbookView xWindow="0" yWindow="0" windowWidth="19200" windowHeight="10995"/>
  </bookViews>
  <sheets>
    <sheet name="DIC-2021" sheetId="1" r:id="rId1"/>
  </sheets>
  <definedNames>
    <definedName name="_xlnm._FilterDatabase" localSheetId="0" hidden="1">'DIC-2021'!$B$12:$AN$229</definedName>
  </definedNames>
  <calcPr calcId="152511"/>
</workbook>
</file>

<file path=xl/calcChain.xml><?xml version="1.0" encoding="utf-8"?>
<calcChain xmlns="http://schemas.openxmlformats.org/spreadsheetml/2006/main">
  <c r="AM230" i="1" l="1"/>
  <c r="AN230" i="1"/>
  <c r="AN229" i="1" l="1"/>
  <c r="AM229" i="1"/>
  <c r="AN228" i="1"/>
  <c r="AM228" i="1"/>
  <c r="AN227" i="1"/>
  <c r="AM227" i="1"/>
  <c r="AN226" i="1"/>
  <c r="AM226" i="1"/>
  <c r="AM225" i="1" l="1"/>
  <c r="AN225" i="1"/>
  <c r="AN224" i="1"/>
  <c r="AM224" i="1"/>
  <c r="AK42" i="1" l="1"/>
  <c r="AM33" i="1" l="1"/>
  <c r="AN33" i="1"/>
  <c r="AM30" i="1"/>
  <c r="AN30" i="1"/>
  <c r="AM31" i="1"/>
  <c r="AN31" i="1"/>
  <c r="AM32" i="1"/>
  <c r="AN32" i="1"/>
  <c r="AN219" i="1" l="1"/>
  <c r="AM219" i="1"/>
  <c r="AM29" i="1" l="1"/>
  <c r="AN29" i="1"/>
  <c r="AN223" i="1" l="1"/>
  <c r="AM223" i="1"/>
  <c r="AD14" i="1" l="1"/>
  <c r="AE14" i="1" s="1"/>
  <c r="AK14" i="1"/>
  <c r="AM14" i="1" s="1"/>
  <c r="AL67" i="1"/>
  <c r="AN14" i="1" l="1"/>
  <c r="AD220" i="1"/>
  <c r="AE220" i="1" s="1"/>
  <c r="AD221" i="1"/>
  <c r="AE221" i="1" s="1"/>
  <c r="AK190" i="1" l="1"/>
  <c r="AM190" i="1" l="1"/>
  <c r="AN190" i="1"/>
  <c r="AM16" i="1"/>
  <c r="AN16" i="1"/>
  <c r="AK15" i="1"/>
  <c r="AK13" i="1"/>
  <c r="AN13" i="1" l="1"/>
  <c r="AN15" i="1"/>
  <c r="AM15" i="1"/>
  <c r="AM13" i="1"/>
  <c r="AK188" i="1"/>
  <c r="AK189" i="1"/>
  <c r="AN189" i="1" s="1"/>
  <c r="AK191" i="1"/>
  <c r="AM191" i="1" s="1"/>
  <c r="AK187" i="1"/>
  <c r="AN191" i="1" l="1"/>
  <c r="AM189" i="1"/>
  <c r="AM188" i="1"/>
  <c r="AN188" i="1"/>
  <c r="AK217" i="1"/>
  <c r="AM217" i="1" s="1"/>
  <c r="AK103" i="1"/>
  <c r="AM103" i="1" s="1"/>
  <c r="AK218" i="1"/>
  <c r="AM218" i="1" l="1"/>
  <c r="AN103" i="1"/>
  <c r="AN217" i="1"/>
  <c r="AN218" i="1"/>
  <c r="AK222" i="1" l="1"/>
  <c r="AM222" i="1" s="1"/>
  <c r="AK220" i="1"/>
  <c r="AM220" i="1" l="1"/>
  <c r="AN220" i="1"/>
  <c r="AN222" i="1"/>
  <c r="AK92" i="1" l="1"/>
  <c r="AM92" i="1" s="1"/>
  <c r="AK94" i="1"/>
  <c r="AN94" i="1" s="1"/>
  <c r="AK110" i="1"/>
  <c r="AM110" i="1" s="1"/>
  <c r="AK111" i="1"/>
  <c r="AN111" i="1" s="1"/>
  <c r="AM166" i="1"/>
  <c r="AN166" i="1"/>
  <c r="AM94" i="1" l="1"/>
  <c r="AN110" i="1"/>
  <c r="AM111" i="1"/>
  <c r="AN92" i="1"/>
  <c r="AL167" i="1"/>
  <c r="AD168" i="1"/>
  <c r="AE168" i="1" s="1"/>
  <c r="AD171" i="1"/>
  <c r="AD167" i="1"/>
  <c r="AD164" i="1"/>
  <c r="AD135" i="1"/>
  <c r="AI196" i="1" l="1"/>
  <c r="AK17" i="1" l="1"/>
  <c r="AK18" i="1"/>
  <c r="AI19" i="1"/>
  <c r="AK19" i="1" s="1"/>
  <c r="AM17" i="1" l="1"/>
  <c r="AM18" i="1"/>
  <c r="AN19" i="1"/>
  <c r="AM19" i="1"/>
  <c r="AN17" i="1"/>
  <c r="AN18" i="1"/>
  <c r="AD106" i="1" l="1"/>
  <c r="AE106" i="1" s="1"/>
  <c r="AD104" i="1"/>
  <c r="AE104" i="1" s="1"/>
  <c r="AD101" i="1"/>
  <c r="AE101" i="1" s="1"/>
  <c r="AK38" i="1" l="1"/>
  <c r="AM38" i="1" s="1"/>
  <c r="AK20" i="1"/>
  <c r="AK21" i="1"/>
  <c r="AK22" i="1"/>
  <c r="AN20" i="1" l="1"/>
  <c r="AM22" i="1"/>
  <c r="AM21" i="1"/>
  <c r="AM20" i="1"/>
  <c r="AN38" i="1"/>
  <c r="AN21" i="1"/>
  <c r="AN22" i="1"/>
  <c r="AN221" i="1"/>
  <c r="AM221" i="1"/>
  <c r="AL197" i="1"/>
  <c r="AI95" i="1" l="1"/>
  <c r="AE46" i="1"/>
  <c r="AK202" i="1" l="1"/>
  <c r="AM202" i="1" s="1"/>
  <c r="AK28" i="1"/>
  <c r="AK201" i="1"/>
  <c r="AN201" i="1" s="1"/>
  <c r="AM200" i="1"/>
  <c r="AK27" i="1"/>
  <c r="AK26" i="1"/>
  <c r="AM26" i="1" s="1"/>
  <c r="AK25" i="1"/>
  <c r="AK24" i="1"/>
  <c r="AK23" i="1"/>
  <c r="AK34" i="1"/>
  <c r="AM203" i="1"/>
  <c r="AN203" i="1"/>
  <c r="AM27" i="1" l="1"/>
  <c r="AM28" i="1"/>
  <c r="AN25" i="1"/>
  <c r="AM25" i="1"/>
  <c r="AM201" i="1"/>
  <c r="AN26" i="1"/>
  <c r="AN200" i="1"/>
  <c r="AN27" i="1"/>
  <c r="AN28" i="1"/>
  <c r="AN202" i="1"/>
  <c r="AM187" i="1" l="1"/>
  <c r="AN187" i="1"/>
  <c r="AM192" i="1"/>
  <c r="AN192" i="1"/>
  <c r="AK196" i="1"/>
  <c r="AK195" i="1"/>
  <c r="AK194" i="1"/>
  <c r="AM194" i="1" s="1"/>
  <c r="AN196" i="1" l="1"/>
  <c r="AM196" i="1"/>
  <c r="AN195" i="1"/>
  <c r="AN194" i="1"/>
  <c r="AM195" i="1"/>
  <c r="AM23" i="1"/>
  <c r="AN23" i="1"/>
  <c r="AM24" i="1"/>
  <c r="AN24" i="1"/>
  <c r="AK35" i="1"/>
  <c r="AM35" i="1" l="1"/>
  <c r="AN35" i="1"/>
  <c r="AN186" i="1"/>
  <c r="AK184" i="1"/>
  <c r="AN184" i="1" s="1"/>
  <c r="AM184" i="1" l="1"/>
  <c r="AJ71" i="1"/>
  <c r="AD186" i="1" l="1"/>
  <c r="AD185" i="1"/>
  <c r="AN34" i="1" l="1"/>
  <c r="AM34" i="1"/>
  <c r="AK36" i="1" l="1"/>
  <c r="AK37" i="1"/>
  <c r="AK39" i="1"/>
  <c r="AK40" i="1"/>
  <c r="AK41" i="1"/>
  <c r="AK204" i="1"/>
  <c r="AK43" i="1"/>
  <c r="AK44" i="1"/>
  <c r="AK45" i="1"/>
  <c r="AK205" i="1"/>
  <c r="AK206" i="1"/>
  <c r="AK46" i="1"/>
  <c r="AK47" i="1"/>
  <c r="AM39" i="1" l="1"/>
  <c r="AM36" i="1"/>
  <c r="AN36" i="1"/>
  <c r="AM37" i="1"/>
  <c r="AN39" i="1"/>
  <c r="AN37" i="1"/>
  <c r="AL71" i="1"/>
  <c r="AD62" i="1"/>
  <c r="AE62" i="1" s="1"/>
  <c r="AD47" i="1"/>
  <c r="AE47" i="1" s="1"/>
  <c r="AM204" i="1" l="1"/>
  <c r="AM193" i="1" l="1"/>
  <c r="AM186" i="1"/>
  <c r="AN185" i="1"/>
  <c r="AN193" i="1"/>
  <c r="AM185" i="1"/>
  <c r="AM42" i="1" l="1"/>
  <c r="AN42" i="1"/>
  <c r="AM43" i="1" l="1"/>
  <c r="AN43" i="1"/>
  <c r="AM40" i="1" l="1"/>
  <c r="AN40" i="1"/>
  <c r="AN41" i="1"/>
  <c r="AM41" i="1"/>
  <c r="AD58" i="1" l="1"/>
  <c r="AN204" i="1" l="1"/>
  <c r="AN44" i="1"/>
  <c r="AD107" i="1" l="1"/>
  <c r="AE107" i="1" s="1"/>
  <c r="AM47" i="1"/>
  <c r="AN47" i="1"/>
  <c r="AM44" i="1"/>
  <c r="AM45" i="1" l="1"/>
  <c r="AN45" i="1"/>
  <c r="AM205" i="1" l="1"/>
  <c r="AN205" i="1"/>
  <c r="AM206" i="1"/>
  <c r="AN206" i="1"/>
  <c r="AM46" i="1"/>
  <c r="AN46" i="1"/>
  <c r="AK165" i="1" l="1"/>
  <c r="AL63" i="1"/>
  <c r="AK101" i="1" l="1"/>
  <c r="AK102" i="1"/>
  <c r="AK104" i="1"/>
  <c r="AN105" i="1"/>
  <c r="AM101" i="1" l="1"/>
  <c r="AN102" i="1"/>
  <c r="AN101" i="1"/>
  <c r="AM102" i="1"/>
  <c r="AK48" i="1"/>
  <c r="AN48" i="1" l="1"/>
  <c r="AM48" i="1"/>
  <c r="AK183" i="1"/>
  <c r="AK216" i="1"/>
  <c r="AK182" i="1"/>
  <c r="AG182" i="1" s="1"/>
  <c r="AK181" i="1"/>
  <c r="AL181" i="1" s="1"/>
  <c r="AM181" i="1" s="1"/>
  <c r="AK215" i="1"/>
  <c r="AN215" i="1" s="1"/>
  <c r="AE215" i="1"/>
  <c r="AK214" i="1"/>
  <c r="AM214" i="1" s="1"/>
  <c r="AD214" i="1"/>
  <c r="AE214" i="1" s="1"/>
  <c r="AK180" i="1"/>
  <c r="AD180" i="1"/>
  <c r="AE180" i="1" s="1"/>
  <c r="AK179" i="1"/>
  <c r="AM179" i="1" s="1"/>
  <c r="AD179" i="1"/>
  <c r="AE179" i="1" s="1"/>
  <c r="AK213" i="1"/>
  <c r="AN213" i="1" s="1"/>
  <c r="AD213" i="1"/>
  <c r="AE213" i="1" s="1"/>
  <c r="AK212" i="1"/>
  <c r="AM212" i="1" s="1"/>
  <c r="AD212" i="1"/>
  <c r="AE212" i="1" s="1"/>
  <c r="AK178" i="1"/>
  <c r="AN178" i="1" s="1"/>
  <c r="AD178" i="1"/>
  <c r="AE178" i="1" s="1"/>
  <c r="AK177" i="1"/>
  <c r="AM177" i="1" s="1"/>
  <c r="AD177" i="1"/>
  <c r="AE177" i="1" s="1"/>
  <c r="AK176" i="1"/>
  <c r="AN176" i="1" s="1"/>
  <c r="AE176" i="1"/>
  <c r="AK175" i="1"/>
  <c r="AN175" i="1" s="1"/>
  <c r="AE175" i="1"/>
  <c r="AK174" i="1"/>
  <c r="AM174" i="1" s="1"/>
  <c r="AK173" i="1"/>
  <c r="AG173" i="1" s="1"/>
  <c r="AE173" i="1"/>
  <c r="AK172" i="1"/>
  <c r="AG172" i="1" s="1"/>
  <c r="AK171" i="1"/>
  <c r="AN171" i="1" s="1"/>
  <c r="AE171" i="1"/>
  <c r="AK170" i="1"/>
  <c r="AM170" i="1" s="1"/>
  <c r="AK169" i="1"/>
  <c r="AN169" i="1" s="1"/>
  <c r="AD169" i="1"/>
  <c r="AE169" i="1" s="1"/>
  <c r="AK168" i="1"/>
  <c r="AN168" i="1" s="1"/>
  <c r="AK167" i="1"/>
  <c r="AE167" i="1"/>
  <c r="AK50" i="1"/>
  <c r="AN50" i="1" s="1"/>
  <c r="AE50" i="1"/>
  <c r="AK164" i="1"/>
  <c r="AN164" i="1" s="1"/>
  <c r="AE164" i="1"/>
  <c r="AK163" i="1"/>
  <c r="AM163" i="1" s="1"/>
  <c r="AD163" i="1"/>
  <c r="AE163" i="1" s="1"/>
  <c r="AK162" i="1"/>
  <c r="AN162" i="1" s="1"/>
  <c r="AD162" i="1"/>
  <c r="AK161" i="1"/>
  <c r="AN161" i="1" s="1"/>
  <c r="AD161" i="1"/>
  <c r="AE161" i="1" s="1"/>
  <c r="AK160" i="1"/>
  <c r="AG160" i="1" s="1"/>
  <c r="AD160" i="1"/>
  <c r="AE160" i="1" s="1"/>
  <c r="AK159" i="1"/>
  <c r="AN159" i="1" s="1"/>
  <c r="AD159" i="1"/>
  <c r="AE159" i="1" s="1"/>
  <c r="AK158" i="1"/>
  <c r="AN158" i="1" s="1"/>
  <c r="AD158" i="1"/>
  <c r="AE158" i="1" s="1"/>
  <c r="AK157" i="1"/>
  <c r="AN157" i="1" s="1"/>
  <c r="AD157" i="1"/>
  <c r="AE157" i="1" s="1"/>
  <c r="AK156" i="1"/>
  <c r="AG156" i="1" s="1"/>
  <c r="AD156" i="1"/>
  <c r="AE156" i="1" s="1"/>
  <c r="AK155" i="1"/>
  <c r="AN155" i="1" s="1"/>
  <c r="AD155" i="1"/>
  <c r="AE155" i="1" s="1"/>
  <c r="AK154" i="1"/>
  <c r="AN154" i="1" s="1"/>
  <c r="AD154" i="1"/>
  <c r="AE154" i="1" s="1"/>
  <c r="AK153" i="1"/>
  <c r="AN153" i="1" s="1"/>
  <c r="AE153" i="1"/>
  <c r="AK152" i="1"/>
  <c r="AM152" i="1" s="1"/>
  <c r="AK211" i="1"/>
  <c r="AN211" i="1" s="1"/>
  <c r="AK151" i="1"/>
  <c r="AM151" i="1" s="1"/>
  <c r="AD151" i="1"/>
  <c r="AE151" i="1" s="1"/>
  <c r="AK150" i="1"/>
  <c r="AN150" i="1" s="1"/>
  <c r="AK149" i="1"/>
  <c r="AN149" i="1" s="1"/>
  <c r="AD149" i="1"/>
  <c r="AK148" i="1"/>
  <c r="AN148" i="1" s="1"/>
  <c r="AD148" i="1"/>
  <c r="AE148" i="1" s="1"/>
  <c r="AK210" i="1"/>
  <c r="AN210" i="1" s="1"/>
  <c r="AD210" i="1"/>
  <c r="AK147" i="1"/>
  <c r="AG147" i="1" s="1"/>
  <c r="AD147" i="1"/>
  <c r="AE147" i="1" s="1"/>
  <c r="AK146" i="1"/>
  <c r="AM146" i="1" s="1"/>
  <c r="AD146" i="1"/>
  <c r="AE146" i="1" s="1"/>
  <c r="AL145" i="1"/>
  <c r="AK145" i="1"/>
  <c r="AD145" i="1"/>
  <c r="AE145" i="1" s="1"/>
  <c r="AI144" i="1"/>
  <c r="AK144" i="1" s="1"/>
  <c r="AG144" i="1" s="1"/>
  <c r="AE144" i="1"/>
  <c r="AK143" i="1"/>
  <c r="AM143" i="1" s="1"/>
  <c r="AK142" i="1"/>
  <c r="AM142" i="1" s="1"/>
  <c r="AE142" i="1"/>
  <c r="AK141" i="1"/>
  <c r="AN141" i="1" s="1"/>
  <c r="AK140" i="1"/>
  <c r="AM140" i="1" s="1"/>
  <c r="AK139" i="1"/>
  <c r="AN139" i="1" s="1"/>
  <c r="AD139" i="1"/>
  <c r="AE139" i="1" s="1"/>
  <c r="AK138" i="1"/>
  <c r="AM138" i="1" s="1"/>
  <c r="AD138" i="1"/>
  <c r="AE138" i="1" s="1"/>
  <c r="AK137" i="1"/>
  <c r="AM137" i="1" s="1"/>
  <c r="AD137" i="1"/>
  <c r="AE137" i="1" s="1"/>
  <c r="AK136" i="1"/>
  <c r="AN136" i="1" s="1"/>
  <c r="AD136" i="1"/>
  <c r="AE136" i="1" s="1"/>
  <c r="AK135" i="1"/>
  <c r="AN135" i="1" s="1"/>
  <c r="AI134" i="1"/>
  <c r="AK134" i="1" s="1"/>
  <c r="AN134" i="1" s="1"/>
  <c r="AK133" i="1"/>
  <c r="AG133" i="1" s="1"/>
  <c r="AD133" i="1"/>
  <c r="AE133" i="1" s="1"/>
  <c r="AK132" i="1"/>
  <c r="AN132" i="1" s="1"/>
  <c r="AD132" i="1"/>
  <c r="AE132" i="1" s="1"/>
  <c r="AK131" i="1"/>
  <c r="AM131" i="1" s="1"/>
  <c r="AD131" i="1"/>
  <c r="AK130" i="1"/>
  <c r="AM130" i="1" s="1"/>
  <c r="AD130" i="1"/>
  <c r="AE130" i="1" s="1"/>
  <c r="AK129" i="1"/>
  <c r="AN129" i="1" s="1"/>
  <c r="AD129" i="1"/>
  <c r="AE129" i="1" s="1"/>
  <c r="AK128" i="1"/>
  <c r="AM128" i="1" s="1"/>
  <c r="AD128" i="1"/>
  <c r="AE128" i="1" s="1"/>
  <c r="AK127" i="1"/>
  <c r="AN127" i="1" s="1"/>
  <c r="AK126" i="1"/>
  <c r="AN126" i="1" s="1"/>
  <c r="AD126" i="1"/>
  <c r="AE126" i="1" s="1"/>
  <c r="AK125" i="1"/>
  <c r="AM125" i="1" s="1"/>
  <c r="AD125" i="1"/>
  <c r="AE125" i="1" s="1"/>
  <c r="AK124" i="1"/>
  <c r="AN124" i="1" s="1"/>
  <c r="AD124" i="1"/>
  <c r="AE124" i="1" s="1"/>
  <c r="AK123" i="1"/>
  <c r="AM123" i="1" s="1"/>
  <c r="AD123" i="1"/>
  <c r="AE123" i="1" s="1"/>
  <c r="AK122" i="1"/>
  <c r="AN122" i="1" s="1"/>
  <c r="AD122" i="1"/>
  <c r="AE122" i="1" s="1"/>
  <c r="AK121" i="1"/>
  <c r="AM121" i="1" s="1"/>
  <c r="AD121" i="1"/>
  <c r="AE121" i="1" s="1"/>
  <c r="AK120" i="1"/>
  <c r="AM120" i="1" s="1"/>
  <c r="AD120" i="1"/>
  <c r="AE120" i="1" s="1"/>
  <c r="AK117" i="1"/>
  <c r="AN117" i="1" s="1"/>
  <c r="AD117" i="1"/>
  <c r="AE117" i="1" s="1"/>
  <c r="AK56" i="1"/>
  <c r="AM56" i="1" s="1"/>
  <c r="AD56" i="1"/>
  <c r="AE56" i="1" s="1"/>
  <c r="AK93" i="1"/>
  <c r="AD93" i="1"/>
  <c r="AE93" i="1" s="1"/>
  <c r="AK72" i="1"/>
  <c r="AN72" i="1" s="1"/>
  <c r="AE72" i="1"/>
  <c r="AK52" i="1"/>
  <c r="AN52" i="1" s="1"/>
  <c r="AD52" i="1"/>
  <c r="AE52" i="1" s="1"/>
  <c r="AK51" i="1"/>
  <c r="AM51" i="1" s="1"/>
  <c r="AD51" i="1"/>
  <c r="AE51" i="1" s="1"/>
  <c r="AK49" i="1"/>
  <c r="AD49" i="1"/>
  <c r="AE49" i="1" s="1"/>
  <c r="AI66" i="1"/>
  <c r="AK66" i="1" s="1"/>
  <c r="AN66" i="1" s="1"/>
  <c r="AK109" i="1"/>
  <c r="AN109" i="1" s="1"/>
  <c r="AD109" i="1"/>
  <c r="AE109" i="1" s="1"/>
  <c r="AK108" i="1"/>
  <c r="AD108" i="1"/>
  <c r="AE108" i="1" s="1"/>
  <c r="AK107" i="1"/>
  <c r="AN107" i="1" s="1"/>
  <c r="AK106" i="1"/>
  <c r="AG106" i="1"/>
  <c r="AM105" i="1"/>
  <c r="AK100" i="1"/>
  <c r="AD100" i="1"/>
  <c r="AE100" i="1" s="1"/>
  <c r="AK99" i="1"/>
  <c r="AD99" i="1"/>
  <c r="AE99" i="1" s="1"/>
  <c r="AK98" i="1"/>
  <c r="AN98" i="1" s="1"/>
  <c r="AD98" i="1"/>
  <c r="AE98" i="1" s="1"/>
  <c r="AK97" i="1"/>
  <c r="AM97" i="1" s="1"/>
  <c r="AD97" i="1"/>
  <c r="AE97" i="1" s="1"/>
  <c r="AK96" i="1"/>
  <c r="AG96" i="1" s="1"/>
  <c r="AD96" i="1"/>
  <c r="AE96" i="1" s="1"/>
  <c r="AK69" i="1"/>
  <c r="AM69" i="1" s="1"/>
  <c r="AD69" i="1"/>
  <c r="AE69" i="1" s="1"/>
  <c r="AK61" i="1"/>
  <c r="AD61" i="1"/>
  <c r="AE61" i="1" s="1"/>
  <c r="AK208" i="1"/>
  <c r="AN208" i="1" s="1"/>
  <c r="AD208" i="1"/>
  <c r="AE208" i="1" s="1"/>
  <c r="AK90" i="1"/>
  <c r="AD90" i="1"/>
  <c r="AE90" i="1" s="1"/>
  <c r="AK89" i="1"/>
  <c r="AM89" i="1" s="1"/>
  <c r="AD89" i="1"/>
  <c r="AE89" i="1" s="1"/>
  <c r="AK88" i="1"/>
  <c r="AD88" i="1"/>
  <c r="AE88" i="1" s="1"/>
  <c r="AK87" i="1"/>
  <c r="AM87" i="1" s="1"/>
  <c r="AD87" i="1"/>
  <c r="AE87" i="1" s="1"/>
  <c r="AK86" i="1"/>
  <c r="AM86" i="1" s="1"/>
  <c r="AD86" i="1"/>
  <c r="AE86" i="1" s="1"/>
  <c r="AK85" i="1"/>
  <c r="AD85" i="1"/>
  <c r="AE85" i="1" s="1"/>
  <c r="AK84" i="1"/>
  <c r="AM84" i="1" s="1"/>
  <c r="AD84" i="1"/>
  <c r="AE84" i="1" s="1"/>
  <c r="AK83" i="1"/>
  <c r="AG83" i="1" s="1"/>
  <c r="AD83" i="1"/>
  <c r="AE83" i="1" s="1"/>
  <c r="AK82" i="1"/>
  <c r="AD82" i="1"/>
  <c r="AE82" i="1" s="1"/>
  <c r="AK81" i="1"/>
  <c r="AD81" i="1"/>
  <c r="AE81" i="1" s="1"/>
  <c r="AK80" i="1"/>
  <c r="AD80" i="1"/>
  <c r="AE80" i="1" s="1"/>
  <c r="AK79" i="1"/>
  <c r="AD79" i="1"/>
  <c r="AE79" i="1" s="1"/>
  <c r="AK78" i="1"/>
  <c r="AN78" i="1" s="1"/>
  <c r="AD78" i="1"/>
  <c r="AE78" i="1" s="1"/>
  <c r="AK77" i="1"/>
  <c r="AM77" i="1" s="1"/>
  <c r="AD77" i="1"/>
  <c r="AE77" i="1" s="1"/>
  <c r="AK76" i="1"/>
  <c r="AN76" i="1" s="1"/>
  <c r="AD76" i="1"/>
  <c r="AE76" i="1" s="1"/>
  <c r="AK75" i="1"/>
  <c r="AM75" i="1" s="1"/>
  <c r="AD75" i="1"/>
  <c r="AE75" i="1" s="1"/>
  <c r="AK74" i="1"/>
  <c r="AG74" i="1" s="1"/>
  <c r="AD74" i="1"/>
  <c r="AE74" i="1" s="1"/>
  <c r="AK73" i="1"/>
  <c r="AN73" i="1" s="1"/>
  <c r="AD73" i="1"/>
  <c r="AE73" i="1" s="1"/>
  <c r="AK116" i="1"/>
  <c r="AD116" i="1"/>
  <c r="AE116" i="1" s="1"/>
  <c r="AI71" i="1"/>
  <c r="AK71" i="1" s="1"/>
  <c r="AD71" i="1"/>
  <c r="AE71" i="1" s="1"/>
  <c r="AK70" i="1"/>
  <c r="AM70" i="1" s="1"/>
  <c r="AD70" i="1"/>
  <c r="AE70" i="1" s="1"/>
  <c r="AN119" i="1"/>
  <c r="AD119" i="1"/>
  <c r="AE119" i="1" s="1"/>
  <c r="AK68" i="1"/>
  <c r="AD68" i="1"/>
  <c r="AE68" i="1" s="1"/>
  <c r="AK209" i="1"/>
  <c r="AD209" i="1"/>
  <c r="AE209" i="1" s="1"/>
  <c r="AK55" i="1"/>
  <c r="AG55" i="1"/>
  <c r="AD55" i="1"/>
  <c r="AE55" i="1" s="1"/>
  <c r="AK65" i="1"/>
  <c r="AD65" i="1"/>
  <c r="AE65" i="1" s="1"/>
  <c r="AK91" i="1"/>
  <c r="AG91" i="1"/>
  <c r="AD91" i="1"/>
  <c r="AE91" i="1" s="1"/>
  <c r="AK95" i="1"/>
  <c r="AN95" i="1" s="1"/>
  <c r="AD95" i="1"/>
  <c r="AE95" i="1" s="1"/>
  <c r="AK54" i="1"/>
  <c r="AN54" i="1" s="1"/>
  <c r="AD54" i="1"/>
  <c r="AE54" i="1" s="1"/>
  <c r="AD165" i="1"/>
  <c r="AE165" i="1" s="1"/>
  <c r="AK53" i="1"/>
  <c r="AD53" i="1"/>
  <c r="AE53" i="1" s="1"/>
  <c r="AK58" i="1"/>
  <c r="AE58" i="1"/>
  <c r="AK62" i="1"/>
  <c r="AK57" i="1"/>
  <c r="AK112" i="1"/>
  <c r="AK59" i="1"/>
  <c r="AG59" i="1"/>
  <c r="AK60" i="1"/>
  <c r="AG60" i="1"/>
  <c r="AK115" i="1"/>
  <c r="AG115" i="1"/>
  <c r="AK118" i="1"/>
  <c r="AG118" i="1"/>
  <c r="AK113" i="1"/>
  <c r="AG113" i="1"/>
  <c r="AK64" i="1"/>
  <c r="AG64" i="1"/>
  <c r="AI67" i="1"/>
  <c r="AK67" i="1" s="1"/>
  <c r="AK114" i="1"/>
  <c r="AG114" i="1"/>
  <c r="AI63" i="1"/>
  <c r="AG63" i="1" s="1"/>
  <c r="AK207" i="1"/>
  <c r="AG207" i="1"/>
  <c r="AN216" i="1" l="1"/>
  <c r="AK197" i="1"/>
  <c r="AN183" i="1"/>
  <c r="AM180" i="1"/>
  <c r="AM113" i="1"/>
  <c r="AN116" i="1"/>
  <c r="AM58" i="1"/>
  <c r="AN49" i="1"/>
  <c r="AN90" i="1"/>
  <c r="AM82" i="1"/>
  <c r="AN100" i="1"/>
  <c r="AN57" i="1"/>
  <c r="AM71" i="1"/>
  <c r="AG71" i="1"/>
  <c r="AM60" i="1"/>
  <c r="AM53" i="1"/>
  <c r="AM114" i="1"/>
  <c r="AM165" i="1"/>
  <c r="AM106" i="1"/>
  <c r="AN106" i="1"/>
  <c r="AK63" i="1"/>
  <c r="AN145" i="1"/>
  <c r="AG67" i="1"/>
  <c r="AN165" i="1"/>
  <c r="AG107" i="1"/>
  <c r="AN70" i="1"/>
  <c r="AG150" i="1"/>
  <c r="AN77" i="1"/>
  <c r="AN128" i="1"/>
  <c r="AN147" i="1"/>
  <c r="AN212" i="1"/>
  <c r="AM124" i="1"/>
  <c r="AG70" i="1"/>
  <c r="AN114" i="1"/>
  <c r="AG54" i="1"/>
  <c r="AG77" i="1"/>
  <c r="AN138" i="1"/>
  <c r="AG149" i="1"/>
  <c r="AG169" i="1"/>
  <c r="AM173" i="1"/>
  <c r="AM88" i="1"/>
  <c r="AM176" i="1"/>
  <c r="AM183" i="1"/>
  <c r="AG116" i="1"/>
  <c r="AN88" i="1"/>
  <c r="AG100" i="1"/>
  <c r="AG49" i="1"/>
  <c r="AN130" i="1"/>
  <c r="AG141" i="1"/>
  <c r="AM147" i="1"/>
  <c r="AM49" i="1"/>
  <c r="AN120" i="1"/>
  <c r="AG50" i="1"/>
  <c r="AM54" i="1"/>
  <c r="AM145" i="1"/>
  <c r="AG162" i="1"/>
  <c r="AN80" i="1"/>
  <c r="AG139" i="1"/>
  <c r="AN180" i="1"/>
  <c r="AG183" i="1"/>
  <c r="AM95" i="1"/>
  <c r="AN84" i="1"/>
  <c r="AG95" i="1"/>
  <c r="AG109" i="1"/>
  <c r="AG72" i="1"/>
  <c r="AG136" i="1"/>
  <c r="AG142" i="1"/>
  <c r="AG178" i="1"/>
  <c r="AG180" i="1"/>
  <c r="AM215" i="1"/>
  <c r="AM76" i="1"/>
  <c r="AG98" i="1"/>
  <c r="AM107" i="1"/>
  <c r="AN51" i="1"/>
  <c r="AN123" i="1"/>
  <c r="AN131" i="1"/>
  <c r="AN143" i="1"/>
  <c r="AM149" i="1"/>
  <c r="AM156" i="1"/>
  <c r="AM169" i="1"/>
  <c r="AN156" i="1"/>
  <c r="AG170" i="1"/>
  <c r="AN125" i="1"/>
  <c r="AM98" i="1"/>
  <c r="AM109" i="1"/>
  <c r="AM72" i="1"/>
  <c r="AL172" i="1"/>
  <c r="AN74" i="1"/>
  <c r="AM96" i="1"/>
  <c r="AM127" i="1"/>
  <c r="AG130" i="1"/>
  <c r="AM132" i="1"/>
  <c r="AM141" i="1"/>
  <c r="AG148" i="1"/>
  <c r="AG168" i="1"/>
  <c r="AN170" i="1"/>
  <c r="AN173" i="1"/>
  <c r="AM136" i="1"/>
  <c r="AN59" i="1"/>
  <c r="AM116" i="1"/>
  <c r="AN86" i="1"/>
  <c r="AN96" i="1"/>
  <c r="AN214" i="1"/>
  <c r="AM66" i="1"/>
  <c r="AM112" i="1"/>
  <c r="AN209" i="1"/>
  <c r="AN71" i="1"/>
  <c r="AM83" i="1"/>
  <c r="AN97" i="1"/>
  <c r="AM52" i="1"/>
  <c r="AM133" i="1"/>
  <c r="AM135" i="1"/>
  <c r="AM182" i="1"/>
  <c r="AM118" i="1"/>
  <c r="AM62" i="1"/>
  <c r="AN118" i="1"/>
  <c r="AN112" i="1"/>
  <c r="AN62" i="1"/>
  <c r="AM55" i="1"/>
  <c r="AG81" i="1"/>
  <c r="AN83" i="1"/>
  <c r="AG88" i="1"/>
  <c r="AN89" i="1"/>
  <c r="AG123" i="1"/>
  <c r="AG132" i="1"/>
  <c r="AN133" i="1"/>
  <c r="AM139" i="1"/>
  <c r="AN142" i="1"/>
  <c r="AG145" i="1"/>
  <c r="AM150" i="1"/>
  <c r="AM160" i="1"/>
  <c r="AM162" i="1"/>
  <c r="AM50" i="1"/>
  <c r="AM168" i="1"/>
  <c r="AG176" i="1"/>
  <c r="AM178" i="1"/>
  <c r="AG215" i="1"/>
  <c r="AN182" i="1"/>
  <c r="AN60" i="1"/>
  <c r="AN55" i="1"/>
  <c r="AG78" i="1"/>
  <c r="AG80" i="1"/>
  <c r="AG86" i="1"/>
  <c r="AG93" i="1"/>
  <c r="AM117" i="1"/>
  <c r="AG138" i="1"/>
  <c r="AN160" i="1"/>
  <c r="AG213" i="1"/>
  <c r="AN113" i="1"/>
  <c r="AM59" i="1"/>
  <c r="AM57" i="1"/>
  <c r="AN53" i="1"/>
  <c r="AM78" i="1"/>
  <c r="AM80" i="1"/>
  <c r="AG90" i="1"/>
  <c r="AG61" i="1"/>
  <c r="AN93" i="1"/>
  <c r="AG120" i="1"/>
  <c r="AN121" i="1"/>
  <c r="AG131" i="1"/>
  <c r="AM134" i="1"/>
  <c r="AG211" i="1"/>
  <c r="AG159" i="1"/>
  <c r="AM167" i="1"/>
  <c r="AG212" i="1"/>
  <c r="AM213" i="1"/>
  <c r="AG214" i="1"/>
  <c r="AN167" i="1"/>
  <c r="AN58" i="1"/>
  <c r="AG209" i="1"/>
  <c r="AM119" i="1"/>
  <c r="AM90" i="1"/>
  <c r="AG52" i="1"/>
  <c r="AG135" i="1"/>
  <c r="AM211" i="1"/>
  <c r="AG155" i="1"/>
  <c r="AM64" i="1"/>
  <c r="AM115" i="1"/>
  <c r="AM68" i="1"/>
  <c r="AN64" i="1"/>
  <c r="AN115" i="1"/>
  <c r="AG65" i="1"/>
  <c r="AM209" i="1"/>
  <c r="AN68" i="1"/>
  <c r="AG73" i="1"/>
  <c r="AM74" i="1"/>
  <c r="AN75" i="1"/>
  <c r="AG79" i="1"/>
  <c r="AM81" i="1"/>
  <c r="AN82" i="1"/>
  <c r="AG85" i="1"/>
  <c r="AN87" i="1"/>
  <c r="AG208" i="1"/>
  <c r="AM61" i="1"/>
  <c r="AN69" i="1"/>
  <c r="AG99" i="1"/>
  <c r="AG108" i="1"/>
  <c r="AM93" i="1"/>
  <c r="AN56" i="1"/>
  <c r="AG122" i="1"/>
  <c r="AG126" i="1"/>
  <c r="AG129" i="1"/>
  <c r="AN137" i="1"/>
  <c r="AN140" i="1"/>
  <c r="AN146" i="1"/>
  <c r="AG210" i="1"/>
  <c r="AM148" i="1"/>
  <c r="AN151" i="1"/>
  <c r="AN152" i="1"/>
  <c r="AG154" i="1"/>
  <c r="AM155" i="1"/>
  <c r="AG158" i="1"/>
  <c r="AM159" i="1"/>
  <c r="AN163" i="1"/>
  <c r="AG171" i="1"/>
  <c r="AN174" i="1"/>
  <c r="AN177" i="1"/>
  <c r="AN179" i="1"/>
  <c r="AN81" i="1"/>
  <c r="AN61" i="1"/>
  <c r="AM207" i="1"/>
  <c r="AM67" i="1"/>
  <c r="AG58" i="1"/>
  <c r="AG53" i="1"/>
  <c r="AG165" i="1"/>
  <c r="AM91" i="1"/>
  <c r="AM65" i="1"/>
  <c r="AM73" i="1"/>
  <c r="AM79" i="1"/>
  <c r="AG84" i="1"/>
  <c r="AM85" i="1"/>
  <c r="AG89" i="1"/>
  <c r="AM208" i="1"/>
  <c r="AG97" i="1"/>
  <c r="AM99" i="1"/>
  <c r="AM108" i="1"/>
  <c r="AG51" i="1"/>
  <c r="AG121" i="1"/>
  <c r="AM122" i="1"/>
  <c r="AG125" i="1"/>
  <c r="AM126" i="1"/>
  <c r="AG128" i="1"/>
  <c r="AM129" i="1"/>
  <c r="AG143" i="1"/>
  <c r="AM144" i="1"/>
  <c r="AM210" i="1"/>
  <c r="AG153" i="1"/>
  <c r="AM154" i="1"/>
  <c r="AG157" i="1"/>
  <c r="AM158" i="1"/>
  <c r="AG161" i="1"/>
  <c r="AG164" i="1"/>
  <c r="AM171" i="1"/>
  <c r="AG175" i="1"/>
  <c r="AG181" i="1"/>
  <c r="AG216" i="1"/>
  <c r="AN207" i="1"/>
  <c r="AN91" i="1"/>
  <c r="AN65" i="1"/>
  <c r="AN79" i="1"/>
  <c r="AN85" i="1"/>
  <c r="AN99" i="1"/>
  <c r="AN108" i="1"/>
  <c r="AG134" i="1"/>
  <c r="AN144" i="1"/>
  <c r="AN67" i="1"/>
  <c r="AG119" i="1"/>
  <c r="AG76" i="1"/>
  <c r="AG117" i="1"/>
  <c r="AG124" i="1"/>
  <c r="AG127" i="1"/>
  <c r="AM153" i="1"/>
  <c r="AM157" i="1"/>
  <c r="AM161" i="1"/>
  <c r="AM164" i="1"/>
  <c r="AM175" i="1"/>
  <c r="AM216" i="1"/>
  <c r="AG68" i="1"/>
  <c r="AG75" i="1"/>
  <c r="AG82" i="1"/>
  <c r="AG87" i="1"/>
  <c r="AG69" i="1"/>
  <c r="AG56" i="1"/>
  <c r="AG137" i="1"/>
  <c r="AG140" i="1"/>
  <c r="AG146" i="1"/>
  <c r="AG151" i="1"/>
  <c r="AG152" i="1"/>
  <c r="AG163" i="1"/>
  <c r="AG174" i="1"/>
  <c r="AG177" i="1"/>
  <c r="AG179" i="1"/>
  <c r="AM172" i="1" l="1"/>
  <c r="AL198" i="1"/>
  <c r="AM197" i="1"/>
  <c r="AK198" i="1"/>
  <c r="AN63" i="1"/>
  <c r="AM100" i="1"/>
  <c r="AM63" i="1"/>
  <c r="AM198" i="1" l="1"/>
  <c r="AM104" i="1" l="1"/>
  <c r="AN104" i="1"/>
  <c r="AN197" i="1" s="1"/>
  <c r="AN198" i="1" s="1"/>
</calcChain>
</file>

<file path=xl/comments1.xml><?xml version="1.0" encoding="utf-8"?>
<comments xmlns="http://schemas.openxmlformats.org/spreadsheetml/2006/main">
  <authors>
    <author>Fernando Santander</author>
  </authors>
  <commentList>
    <comment ref="AI196" authorId="0" shapeId="0">
      <text>
        <r>
          <rPr>
            <b/>
            <sz val="9"/>
            <color indexed="81"/>
            <rFont val="Tahoma"/>
            <family val="2"/>
          </rPr>
          <t>Fernando Santander:</t>
        </r>
        <r>
          <rPr>
            <sz val="9"/>
            <color indexed="81"/>
            <rFont val="Tahoma"/>
            <family val="2"/>
          </rPr>
          <t xml:space="preserve">
SDR-Dólar:https://www.imf.org/external/np/fin/data/rms_sdrv.aspx
</t>
        </r>
      </text>
    </comment>
  </commentList>
</comments>
</file>

<file path=xl/sharedStrings.xml><?xml version="1.0" encoding="utf-8"?>
<sst xmlns="http://schemas.openxmlformats.org/spreadsheetml/2006/main" count="1866" uniqueCount="736">
  <si>
    <t>EJECUTOR</t>
  </si>
  <si>
    <t>NOMBRE DEL PROYECTO</t>
  </si>
  <si>
    <t>Referencia Donante</t>
  </si>
  <si>
    <t>ETAPA</t>
  </si>
  <si>
    <t>Fecha Suscripción</t>
  </si>
  <si>
    <t>Costo Total Proyecto</t>
  </si>
  <si>
    <t>Fecha de inicio de proyecto</t>
  </si>
  <si>
    <t xml:space="preserve">Sector </t>
  </si>
  <si>
    <t>Subsector</t>
  </si>
  <si>
    <t>Fecha</t>
  </si>
  <si>
    <t>Multilateral</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</si>
  <si>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</si>
  <si>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</si>
  <si>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</si>
  <si>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</si>
  <si>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</si>
  <si>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</si>
  <si>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</si>
  <si>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</si>
  <si>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</si>
  <si>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</si>
  <si>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</si>
  <si>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</si>
  <si>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</si>
  <si>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</si>
  <si>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</si>
  <si>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</si>
  <si>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</si>
  <si>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</si>
  <si>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</si>
  <si>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</si>
  <si>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</si>
  <si>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</si>
  <si>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</si>
  <si>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</si>
  <si>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</si>
  <si>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</si>
  <si>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</si>
  <si>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</si>
  <si>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</si>
  <si>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</si>
  <si>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</si>
  <si>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</si>
  <si>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</si>
  <si>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</si>
  <si>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</si>
  <si>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</si>
  <si>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</si>
  <si>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</si>
  <si>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</si>
  <si>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</si>
  <si>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</si>
  <si>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</si>
  <si>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</si>
  <si>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</si>
  <si>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</si>
  <si>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</si>
  <si>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</si>
  <si>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</si>
  <si>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</si>
  <si>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</si>
  <si>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</si>
  <si>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</si>
  <si>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</si>
  <si>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</si>
  <si>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</si>
  <si>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</si>
  <si>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</si>
  <si>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</si>
  <si>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</si>
  <si>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</si>
  <si>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</si>
  <si>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</si>
  <si>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</si>
  <si>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</si>
  <si>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</si>
  <si>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</si>
  <si>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</si>
  <si>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</si>
  <si>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</si>
  <si>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</si>
  <si>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</si>
  <si>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</si>
  <si>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</si>
  <si>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</si>
  <si>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</si>
  <si>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</si>
  <si>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</si>
  <si>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</si>
  <si>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</si>
  <si>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</si>
  <si>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</si>
  <si>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</si>
  <si>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</si>
  <si>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</si>
  <si>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</si>
  <si>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</si>
  <si>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</si>
  <si>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</si>
  <si>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</si>
  <si>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</si>
  <si>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</si>
  <si>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</si>
  <si>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</si>
  <si>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</si>
  <si>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</si>
  <si>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</si>
  <si>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</si>
  <si>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</si>
  <si>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</si>
  <si>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</si>
  <si>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</si>
  <si>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</si>
  <si>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</si>
  <si>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</si>
  <si>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</si>
  <si>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</si>
  <si>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</si>
  <si>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</si>
  <si>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</si>
  <si>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</si>
  <si>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</si>
  <si>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</si>
  <si>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</si>
  <si>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</si>
  <si>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</si>
  <si>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</si>
  <si>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</si>
  <si>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</si>
  <si>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</si>
  <si>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</si>
  <si>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</si>
  <si>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</si>
  <si>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</si>
  <si>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</si>
  <si>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</si>
  <si>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</si>
  <si>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</si>
  <si>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</si>
  <si>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BIRF</t>
  </si>
  <si>
    <t>INDI</t>
  </si>
  <si>
    <t>Regularización de Tierras Indígenas</t>
  </si>
  <si>
    <t>TF 055417</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</si>
  <si>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</si>
  <si>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</si>
  <si>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</si>
  <si>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</si>
  <si>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</si>
  <si>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</si>
  <si>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</si>
  <si>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</si>
  <si>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</si>
  <si>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</si>
  <si>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Modernización del Congreso de la República del Paraguay</t>
  </si>
  <si>
    <t>TF 094249</t>
  </si>
  <si>
    <t>Fortalecimiento de la Contraloría General de la República</t>
  </si>
  <si>
    <t>TF 096017</t>
  </si>
  <si>
    <t>Mejoramiento de la Conservación de la Biodiversidad y Manejo Sostenible de la Tierra en el Bosque Atlántico del Este de Paraguay</t>
  </si>
  <si>
    <t xml:space="preserve">TF 096758 </t>
  </si>
  <si>
    <t>SAS</t>
  </si>
  <si>
    <t>Desarrollo de Comunidades Indígenas en Paraguay</t>
  </si>
  <si>
    <t>TF 058022</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</si>
  <si>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</si>
  <si>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</si>
  <si>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</si>
  <si>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</si>
  <si>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</si>
  <si>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</si>
  <si>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</si>
  <si>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</si>
  <si>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</si>
  <si>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</si>
  <si>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</si>
  <si>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</si>
  <si>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</si>
  <si>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</si>
  <si>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</si>
  <si>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</si>
  <si>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</si>
  <si>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</si>
  <si>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</si>
  <si>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</si>
  <si>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</si>
  <si>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</si>
  <si>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</si>
  <si>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</si>
  <si>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</si>
  <si>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</si>
  <si>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</si>
  <si>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</si>
  <si>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</si>
  <si>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</si>
  <si>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</si>
  <si>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</si>
  <si>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</si>
  <si>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</si>
  <si>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</si>
  <si>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</si>
  <si>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</si>
  <si>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</si>
  <si>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</si>
  <si>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</si>
  <si>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El pago por servicios ambientales y agricultura sostenible</t>
  </si>
  <si>
    <t>TF 09680</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</si>
  <si>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</si>
  <si>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</si>
  <si>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</si>
  <si>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</si>
  <si>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</si>
  <si>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</si>
  <si>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</si>
  <si>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</si>
  <si>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</si>
  <si>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</si>
  <si>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</si>
  <si>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</si>
  <si>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</si>
  <si>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</si>
  <si>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</si>
  <si>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</si>
  <si>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</si>
  <si>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</si>
  <si>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CIRD</t>
  </si>
  <si>
    <t>Beneficiarios de TEKOPORÃ facultados para garantizar el proyecto de responsabilidad social</t>
  </si>
  <si>
    <t>TF 18137</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</si>
  <si>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</si>
  <si>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</si>
  <si>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</si>
  <si>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</si>
  <si>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</si>
  <si>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</si>
  <si>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</si>
  <si>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</si>
  <si>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</si>
  <si>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</si>
  <si>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</si>
  <si>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</si>
  <si>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</si>
  <si>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</si>
  <si>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</si>
  <si>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</si>
  <si>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</si>
  <si>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</si>
  <si>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</si>
  <si>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</si>
  <si>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</si>
  <si>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</si>
  <si>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</si>
  <si>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</si>
  <si>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</si>
  <si>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</si>
  <si>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</si>
  <si>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</si>
  <si>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</si>
  <si>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</si>
  <si>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</si>
  <si>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</si>
  <si>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</si>
  <si>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</si>
  <si>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</si>
  <si>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</si>
  <si>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</si>
  <si>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</si>
  <si>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</si>
  <si>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</si>
  <si>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</si>
  <si>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</si>
  <si>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</si>
  <si>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</si>
  <si>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</si>
  <si>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</si>
  <si>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</si>
  <si>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</si>
  <si>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</si>
  <si>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</si>
  <si>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</si>
  <si>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</si>
  <si>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</si>
  <si>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</si>
  <si>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</si>
  <si>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</si>
  <si>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</si>
  <si>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</si>
  <si>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</si>
  <si>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</si>
  <si>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</si>
  <si>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</si>
  <si>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</si>
  <si>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</si>
  <si>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</si>
  <si>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</si>
  <si>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</si>
  <si>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</si>
  <si>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</si>
  <si>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</si>
  <si>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</si>
  <si>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</si>
  <si>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</si>
  <si>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</si>
  <si>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</si>
  <si>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</si>
  <si>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</si>
  <si>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</si>
  <si>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</si>
  <si>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</si>
  <si>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</si>
  <si>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</si>
  <si>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</si>
  <si>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</si>
  <si>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</si>
  <si>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</si>
  <si>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</si>
  <si>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</si>
  <si>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</si>
  <si>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</si>
  <si>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</si>
  <si>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</si>
  <si>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</si>
  <si>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</si>
  <si>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</si>
  <si>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</si>
  <si>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</si>
  <si>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</si>
  <si>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</si>
  <si>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</si>
  <si>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</si>
  <si>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</si>
  <si>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</si>
  <si>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</si>
  <si>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</si>
  <si>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</si>
  <si>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</si>
  <si>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</si>
  <si>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</si>
  <si>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</si>
  <si>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</si>
  <si>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Itaipú</t>
  </si>
  <si>
    <t>TF 55242</t>
  </si>
  <si>
    <t>Conservación de la biodiversidad y gestión sostenible de la tierra en el Bosque Atlántico del Paraguay Oriental</t>
  </si>
  <si>
    <t>PRODERS Agricultura Sostenible y Desarrollo Rural</t>
  </si>
  <si>
    <t>TF 53772</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</si>
  <si>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</si>
  <si>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</si>
  <si>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</si>
  <si>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</si>
  <si>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</si>
  <si>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</si>
  <si>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</si>
  <si>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</si>
  <si>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</si>
  <si>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</si>
  <si>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</si>
  <si>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</si>
  <si>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</si>
  <si>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</si>
  <si>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</si>
  <si>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</si>
  <si>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</si>
  <si>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REFERENCIAS</t>
  </si>
  <si>
    <t>1. Los proyecto en rojo son aquellos que finalizan este año y tienen casi la totalidad ejecutado.</t>
  </si>
  <si>
    <t>2. El proyecto resaltado en amarillo tiene baja ejecución, actualmente solicitó una prórroga por un año adicional, sin embargo, sus problemas son estructurales por lo que es necesario replantear el objectivo y/o las actividades a financiar de modo a poder ejecutar la cooperación. Este proyecto fue aprobado por Ley por y se debe considerar que para cualquier cambio estructural de la cooperación requerirá una Adenda y aprobación por el Congreso.</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</si>
  <si>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</si>
  <si>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</si>
  <si>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</si>
  <si>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</si>
  <si>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</si>
  <si>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</si>
  <si>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</si>
  <si>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</si>
  <si>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</si>
  <si>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</si>
  <si>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</si>
  <si>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</si>
  <si>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</si>
  <si>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</si>
  <si>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</si>
  <si>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</si>
  <si>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</si>
  <si>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</si>
  <si>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</si>
  <si>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</si>
  <si>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</si>
  <si>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</si>
  <si>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</si>
  <si>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</si>
  <si>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</si>
  <si>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</si>
  <si>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</si>
  <si>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</si>
  <si>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</si>
  <si>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</si>
  <si>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</si>
  <si>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</si>
  <si>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</si>
  <si>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</si>
  <si>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</si>
  <si>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</si>
  <si>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Desarrollar un modelo para una asociación gobierno-sociedad civil para lograr una implementación más transparente y responsable de la Transferencia Condicional de Efectivo (CCT) del Programa TEKOPORÃ.</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</si>
  <si>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</si>
  <si>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</si>
  <si>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</si>
  <si>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</si>
  <si>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</si>
  <si>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</si>
  <si>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</si>
  <si>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</si>
  <si>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</si>
  <si>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</si>
  <si>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</si>
  <si>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</si>
  <si>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</si>
  <si>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</si>
  <si>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</si>
  <si>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</si>
  <si>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</si>
  <si>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</si>
  <si>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</si>
  <si>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Fecha de desembolso original</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</si>
  <si>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</si>
  <si>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</si>
  <si>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</si>
  <si>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</si>
  <si>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</si>
  <si>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</si>
  <si>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</si>
  <si>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</si>
  <si>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</si>
  <si>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</si>
  <si>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</si>
  <si>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</si>
  <si>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</si>
  <si>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</si>
  <si>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</si>
  <si>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</si>
  <si>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</si>
  <si>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</si>
  <si>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</si>
  <si>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</si>
  <si>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</si>
  <si>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</si>
  <si>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</si>
  <si>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</si>
  <si>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</si>
  <si>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</si>
  <si>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</si>
  <si>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</si>
  <si>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</si>
  <si>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</si>
  <si>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</si>
  <si>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</si>
  <si>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</si>
  <si>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</si>
  <si>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</si>
  <si>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</si>
  <si>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</si>
  <si>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</si>
  <si>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</si>
  <si>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</si>
  <si>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</si>
  <si>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</si>
  <si>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</si>
  <si>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</si>
  <si>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</si>
  <si>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</si>
  <si>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</si>
  <si>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</si>
  <si>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</si>
  <si>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</si>
  <si>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</si>
  <si>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</si>
  <si>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</si>
  <si>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</si>
  <si>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</si>
  <si>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</si>
  <si>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</si>
  <si>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</si>
  <si>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</si>
  <si>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</si>
  <si>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</si>
  <si>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</si>
  <si>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</si>
  <si>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</si>
  <si>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</si>
  <si>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</si>
  <si>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</si>
  <si>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</si>
  <si>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</si>
  <si>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</si>
  <si>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</si>
  <si>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</si>
  <si>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</si>
  <si>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</si>
  <si>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</si>
  <si>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</si>
  <si>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</si>
  <si>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</si>
  <si>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</si>
  <si>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</si>
  <si>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</si>
  <si>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</si>
  <si>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</si>
  <si>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</si>
  <si>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</si>
  <si>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</si>
  <si>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</si>
  <si>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</si>
  <si>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</si>
  <si>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</si>
  <si>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</si>
  <si>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</si>
  <si>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</si>
  <si>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</si>
  <si>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</si>
  <si>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</si>
  <si>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</si>
  <si>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</si>
  <si>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</si>
  <si>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</si>
  <si>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</si>
  <si>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</si>
  <si>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</si>
  <si>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</si>
  <si>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</si>
  <si>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</si>
  <si>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</si>
  <si>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</si>
  <si>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</si>
  <si>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</si>
  <si>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</si>
  <si>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</si>
  <si>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</si>
  <si>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</si>
  <si>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</si>
  <si>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</si>
  <si>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</si>
  <si>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</si>
  <si>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</si>
  <si>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</si>
  <si>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</si>
  <si>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</si>
  <si>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</si>
  <si>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</si>
  <si>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</si>
  <si>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</si>
  <si>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</si>
  <si>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</si>
  <si>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</si>
  <si>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</si>
  <si>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</si>
  <si>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</si>
  <si>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</si>
  <si>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</si>
  <si>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</si>
  <si>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</si>
  <si>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</si>
  <si>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</si>
  <si>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</si>
  <si>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</si>
  <si>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</si>
  <si>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</si>
  <si>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</si>
  <si>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</si>
  <si>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</si>
  <si>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</si>
  <si>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</si>
  <si>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</si>
  <si>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</si>
  <si>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</si>
  <si>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</si>
  <si>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</si>
  <si>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</si>
  <si>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</si>
  <si>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</si>
  <si>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</si>
  <si>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</si>
  <si>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</si>
  <si>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</si>
  <si>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</si>
  <si>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</si>
  <si>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</si>
  <si>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</si>
  <si>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</si>
  <si>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</si>
  <si>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</si>
  <si>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</si>
  <si>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</si>
  <si>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</si>
  <si>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</si>
  <si>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</si>
  <si>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</si>
  <si>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</si>
  <si>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</si>
  <si>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Inclusión de la Agricultura Damiliar en Cadenas de Valor - Paraguay Inclusivo (PPI)</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</si>
  <si>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</si>
  <si>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</si>
  <si>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</si>
  <si>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</si>
  <si>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</si>
  <si>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</si>
  <si>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</si>
  <si>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ambiente.Contribuir a incrementar los activos, ingresos y calidad de vida de la población-objetivo, mediante su inserción en forma sostenible en cadenas de valor a través de sus organizaciones sociales representativas, con visión de género y conservando el medio ambiente.</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</si>
  <si>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</si>
  <si>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</si>
  <si>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</si>
  <si>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</si>
  <si>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</si>
  <si>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</si>
  <si>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</si>
  <si>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</si>
  <si>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</si>
  <si>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</si>
  <si>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</si>
  <si>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</si>
  <si>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</si>
  <si>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</si>
  <si>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</si>
  <si>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</si>
  <si>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</si>
  <si>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</si>
  <si>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</si>
  <si>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</si>
  <si>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</si>
  <si>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</si>
  <si>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</si>
  <si>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</si>
  <si>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</si>
  <si>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</si>
  <si>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</si>
  <si>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</si>
  <si>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</si>
  <si>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</si>
  <si>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</si>
  <si>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</si>
  <si>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</si>
  <si>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</si>
  <si>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</si>
  <si>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</si>
  <si>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</si>
  <si>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</si>
  <si>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</si>
  <si>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</si>
  <si>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</si>
  <si>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</si>
  <si>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</si>
  <si>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</si>
  <si>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</si>
  <si>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</si>
  <si>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</si>
  <si>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</si>
  <si>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</si>
  <si>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</si>
  <si>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</si>
  <si>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</si>
  <si>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</si>
  <si>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</si>
  <si>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</si>
  <si>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</si>
  <si>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</si>
  <si>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</si>
  <si>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</si>
  <si>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</si>
  <si>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</si>
  <si>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</si>
  <si>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</si>
  <si>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</si>
  <si>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</si>
  <si>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</si>
  <si>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</si>
  <si>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</si>
  <si>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</si>
  <si>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</si>
  <si>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</si>
  <si>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</si>
  <si>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</si>
  <si>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</si>
  <si>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</si>
  <si>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</si>
  <si>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</si>
  <si>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</si>
  <si>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</si>
  <si>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</si>
  <si>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</si>
  <si>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</si>
  <si>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</si>
  <si>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</si>
  <si>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</si>
  <si>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</si>
  <si>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</si>
  <si>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</si>
  <si>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</si>
  <si>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</si>
  <si>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</si>
  <si>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</si>
  <si>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</si>
  <si>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</si>
  <si>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</si>
  <si>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</si>
  <si>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</si>
  <si>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</si>
  <si>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</si>
  <si>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</si>
  <si>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</si>
  <si>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</si>
  <si>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</si>
  <si>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</si>
  <si>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Corredor Logístico de integración Transchaco Ruta N° 9 - CAF PPI</t>
  </si>
  <si>
    <t>Euros</t>
  </si>
  <si>
    <t>ATN/K-18679-PR ATN/KP-18680-PR</t>
  </si>
  <si>
    <t>Apoyo al Fortalecimiento de la Vigilancia en Salud de Paraguay</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</si>
  <si>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</si>
  <si>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</si>
  <si>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</si>
  <si>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</si>
  <si>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</si>
  <si>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</si>
  <si>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</si>
  <si>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</si>
  <si>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</si>
  <si>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</si>
  <si>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Acceso al 2do Puente Internacional sobre el río Paraná (Presidente Franco - Foz del Iguazú) CAFF PPI 2</t>
  </si>
  <si>
    <t>terminada</t>
  </si>
  <si>
    <t>terminado</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</si>
  <si>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</si>
  <si>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</si>
  <si>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</si>
  <si>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euros</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</si>
  <si>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</si>
  <si>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</si>
  <si>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</si>
  <si>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</si>
  <si>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</si>
  <si>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MPOC</t>
  </si>
  <si>
    <t>Desembolso al DIC 2021  (en USD)</t>
  </si>
  <si>
    <t>Saldo a desembolsar  DIC 2021  (en USD)</t>
  </si>
  <si>
    <t>Apoyo para la realización de acciones enmarcadas dentro de la Estrategia Nacional de Inclusión Financiera (ENIF)</t>
  </si>
  <si>
    <t>*Ejecución de las operaciones del FIDA al 31/10/2021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</si>
</sst>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s>
  <fonts count="14"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0"/>
      <color indexed="8"/>
      <name val="Calibri"/>
      <family val="2"/>
      <scheme val="minor"/>
    </font>
    <font>
      <sz val="9"/>
      <color indexed="81"/>
      <name val="Tahoma"/>
      <family val="2"/>
    </font>
    <font>
      <b/>
      <sz val="9"/>
      <color indexed="81"/>
      <name val="Tahoma"/>
      <family val="2"/>
    </font>
    <font>
      <sz val="10"/>
      <color rgb="FF656565"/>
      <name val="Arial"/>
      <family val="2"/>
    </font>
    <font>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0">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3" fillId="0" borderId="0" applyFont="0" applyFill="0" applyBorder="0" applyAlignment="0" applyProtection="0"/>
  </cellStyleXfs>
  <cellXfs count="324">
    <xf numFmtId="0" fontId="0" fillId="0" borderId="0" xfId="0"/>
    <xf numFmtId="0" fontId="5" fillId="0" borderId="0" xfId="0" applyFont="1"/>
    <xf numFmtId="0" fontId="4"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xf numFmtId="0" fontId="5" fillId="0" borderId="0" xfId="0" applyFont="1" applyAlignment="1">
      <alignment horizontal="center"/>
    </xf>
    <xf numFmtId="0" fontId="5" fillId="0" borderId="0" xfId="0" applyFont="1" applyBorder="1" applyAlignment="1">
      <alignment vertical="center"/>
    </xf>
    <xf numFmtId="0" fontId="6" fillId="0" borderId="1" xfId="0" applyFont="1" applyFill="1" applyBorder="1"/>
    <xf numFmtId="0" fontId="6" fillId="0" borderId="1" xfId="0" applyFont="1" applyFill="1" applyBorder="1" applyAlignment="1">
      <alignment horizontal="center" vertical="center" wrapText="1"/>
    </xf>
    <xf numFmtId="0" fontId="6" fillId="0" borderId="0" xfId="0" applyFont="1" applyBorder="1" applyAlignment="1">
      <alignment vertical="center"/>
    </xf>
    <xf numFmtId="2" fontId="5" fillId="0" borderId="0" xfId="0" applyNumberFormat="1" applyFont="1" applyAlignment="1">
      <alignment horizontal="right" vertical="center"/>
    </xf>
    <xf numFmtId="3" fontId="5" fillId="0" borderId="0" xfId="0" applyNumberFormat="1" applyFont="1" applyAlignment="1">
      <alignment horizontal="right" vertical="center"/>
    </xf>
    <xf numFmtId="0" fontId="5" fillId="0" borderId="8" xfId="0" applyFont="1" applyFill="1" applyBorder="1" applyAlignment="1">
      <alignment vertical="center"/>
    </xf>
    <xf numFmtId="0" fontId="5" fillId="0" borderId="0" xfId="0" applyFont="1" applyAlignment="1">
      <alignment horizontal="center"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9" fontId="7" fillId="0" borderId="0" xfId="3"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0" fontId="6" fillId="0" borderId="1" xfId="0" applyFont="1" applyFill="1" applyBorder="1" applyAlignment="1">
      <alignment vertical="top"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1" xfId="0" applyFont="1" applyBorder="1"/>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3" fontId="6" fillId="0"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6" fontId="6" fillId="5" borderId="1" xfId="4" applyNumberFormat="1" applyFont="1" applyFill="1" applyBorder="1" applyAlignment="1">
      <alignment horizontal="center" vertical="center" wrapText="1"/>
    </xf>
    <xf numFmtId="0" fontId="9" fillId="0" borderId="0" xfId="0" applyFont="1" applyAlignment="1">
      <alignment horizontal="center" vertical="center" wrapText="1"/>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169" fontId="6" fillId="0" borderId="3" xfId="0" applyNumberFormat="1" applyFont="1" applyFill="1" applyBorder="1" applyAlignment="1">
      <alignment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0" fontId="6" fillId="0" borderId="5" xfId="0" applyFont="1" applyBorder="1"/>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0" xfId="0" applyFont="1" applyFill="1" applyBorder="1" applyAlignment="1">
      <alignment vertical="center"/>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0" applyNumberFormat="1" applyFont="1" applyBorder="1" applyAlignment="1">
      <alignment horizontal="right"/>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Border="1" applyAlignment="1">
      <alignment vertical="top" wrapText="1"/>
    </xf>
    <xf numFmtId="3" fontId="6" fillId="0" borderId="1" xfId="0" applyNumberFormat="1" applyFont="1" applyBorder="1" applyAlignment="1">
      <alignment horizontal="right" vertical="top" wrapText="1"/>
    </xf>
    <xf numFmtId="0" fontId="6" fillId="0" borderId="1" xfId="0" applyFont="1" applyBorder="1" applyAlignment="1">
      <alignment horizontal="right"/>
    </xf>
    <xf numFmtId="0" fontId="6" fillId="0" borderId="0" xfId="0" applyFont="1" applyFill="1" applyBorder="1" applyAlignment="1">
      <alignment horizontal="left" vertical="center" wrapText="1"/>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3" fontId="6" fillId="0" borderId="1" xfId="0" applyNumberFormat="1" applyFont="1" applyBorder="1" applyAlignment="1">
      <alignment vertical="top"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6" fillId="0" borderId="1" xfId="0" applyFont="1" applyBorder="1" applyAlignment="1">
      <alignment horizontal="right" vertical="center" wrapText="1"/>
    </xf>
    <xf numFmtId="1" fontId="6" fillId="0" borderId="1" xfId="0" applyNumberFormat="1" applyFont="1" applyBorder="1" applyAlignment="1">
      <alignment vertical="center" wrapText="1"/>
    </xf>
    <xf numFmtId="0" fontId="6" fillId="0" borderId="0" xfId="0" applyFont="1" applyFill="1" applyBorder="1" applyAlignment="1">
      <alignment vertical="center" wrapText="1"/>
    </xf>
    <xf numFmtId="3" fontId="6" fillId="0" borderId="1" xfId="0" applyNumberFormat="1" applyFont="1" applyBorder="1"/>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9" fontId="6" fillId="0" borderId="1" xfId="3" applyNumberFormat="1" applyFont="1" applyFill="1" applyBorder="1" applyAlignment="1">
      <alignment vertical="center" wrapText="1"/>
    </xf>
    <xf numFmtId="0" fontId="6" fillId="0" borderId="0" xfId="0" applyFont="1" applyFill="1" applyBorder="1"/>
    <xf numFmtId="0" fontId="6" fillId="0" borderId="0" xfId="0" applyFont="1" applyBorder="1" applyAlignment="1">
      <alignment horizontal="center"/>
    </xf>
    <xf numFmtId="166" fontId="6" fillId="0" borderId="5" xfId="4" applyNumberFormat="1" applyFont="1" applyFill="1" applyBorder="1" applyAlignment="1">
      <alignment horizontal="center" vertical="center" wrapText="1"/>
    </xf>
    <xf numFmtId="0" fontId="8" fillId="0" borderId="0" xfId="0" applyFont="1" applyFill="1" applyBorder="1" applyAlignment="1">
      <alignment vertical="center"/>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37" fontId="6" fillId="0" borderId="1" xfId="3" applyNumberFormat="1" applyFont="1" applyFill="1" applyBorder="1" applyAlignment="1">
      <alignment horizontal="right" vertical="center" wrapText="1"/>
    </xf>
    <xf numFmtId="0" fontId="6" fillId="0" borderId="3" xfId="0" applyFont="1" applyFill="1" applyBorder="1" applyAlignment="1">
      <alignment horizontal="center" vertical="center"/>
    </xf>
    <xf numFmtId="0" fontId="6" fillId="0" borderId="1" xfId="0" applyFont="1" applyBorder="1" applyAlignment="1">
      <alignment horizontal="right" vertical="top" wrapText="1"/>
    </xf>
    <xf numFmtId="1" fontId="6" fillId="0" borderId="1" xfId="0" applyNumberFormat="1" applyFont="1" applyBorder="1"/>
    <xf numFmtId="0" fontId="4" fillId="0" borderId="0" xfId="0" applyFont="1" applyAlignment="1">
      <alignment vertical="center"/>
    </xf>
    <xf numFmtId="0" fontId="6" fillId="0" borderId="3" xfId="0" applyFont="1" applyFill="1" applyBorder="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2" fontId="4" fillId="0" borderId="0" xfId="0" applyNumberFormat="1" applyFont="1" applyAlignment="1">
      <alignment vertical="center"/>
    </xf>
    <xf numFmtId="0" fontId="6" fillId="9"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0" xfId="0" applyFont="1" applyFill="1" applyBorder="1" applyAlignment="1">
      <alignment vertical="center"/>
    </xf>
    <xf numFmtId="0" fontId="5" fillId="0" borderId="0" xfId="0" applyFont="1" applyAlignment="1">
      <alignment horizontal="left" vertical="center"/>
    </xf>
    <xf numFmtId="0" fontId="6" fillId="9" borderId="3" xfId="0" applyFont="1" applyFill="1" applyBorder="1" applyAlignment="1">
      <alignment horizontal="center" vertical="center" wrapText="1"/>
    </xf>
    <xf numFmtId="166" fontId="6" fillId="9"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9" borderId="1" xfId="0" applyNumberFormat="1" applyFont="1" applyFill="1" applyBorder="1" applyAlignment="1">
      <alignment horizontal="center" vertical="center"/>
    </xf>
    <xf numFmtId="15" fontId="6" fillId="9"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Border="1"/>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5" xfId="0" applyFont="1" applyBorder="1" applyAlignment="1">
      <alignment vertical="center" wrapText="1"/>
    </xf>
    <xf numFmtId="1" fontId="6" fillId="0" borderId="5" xfId="0" applyNumberFormat="1" applyFont="1" applyBorder="1" applyAlignment="1">
      <alignment vertical="center" wrapText="1"/>
    </xf>
    <xf numFmtId="1" fontId="6" fillId="0" borderId="5" xfId="0" applyNumberFormat="1" applyFont="1" applyBorder="1" applyAlignment="1">
      <alignment horizontal="center" vertical="center" wrapText="1"/>
    </xf>
    <xf numFmtId="0" fontId="6" fillId="0" borderId="5" xfId="0" applyFont="1" applyFill="1" applyBorder="1"/>
    <xf numFmtId="0" fontId="6" fillId="0" borderId="5" xfId="0" applyFont="1" applyBorder="1" applyAlignment="1">
      <alignment horizontal="right" vertical="center" wrapText="1"/>
    </xf>
    <xf numFmtId="3" fontId="6" fillId="0" borderId="5" xfId="0" applyNumberFormat="1" applyFont="1" applyFill="1" applyBorder="1" applyAlignment="1">
      <alignment vertical="center"/>
    </xf>
    <xf numFmtId="0" fontId="6" fillId="0" borderId="5" xfId="0" applyFont="1" applyBorder="1" applyAlignment="1">
      <alignment horizontal="right"/>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166" fontId="6" fillId="0" borderId="1" xfId="4" applyNumberFormat="1" applyFont="1" applyFill="1" applyBorder="1" applyAlignment="1">
      <alignment horizontal="left" vertical="center" wrapText="1"/>
    </xf>
    <xf numFmtId="0" fontId="6" fillId="0" borderId="1" xfId="0" applyFont="1" applyBorder="1" applyAlignment="1">
      <alignment horizontal="center" vertical="center" wrapText="1"/>
    </xf>
    <xf numFmtId="1" fontId="6" fillId="9" borderId="1" xfId="0" applyNumberFormat="1" applyFont="1" applyFill="1" applyBorder="1" applyAlignment="1">
      <alignment horizontal="center" vertical="center"/>
    </xf>
    <xf numFmtId="1" fontId="6" fillId="9" borderId="5" xfId="0" applyNumberFormat="1" applyFont="1" applyFill="1" applyBorder="1" applyAlignment="1">
      <alignment horizontal="center" vertical="center"/>
    </xf>
    <xf numFmtId="0" fontId="6" fillId="9" borderId="1" xfId="0" applyFont="1" applyFill="1" applyBorder="1"/>
    <xf numFmtId="3" fontId="6" fillId="9" borderId="5" xfId="0" applyNumberFormat="1" applyFont="1" applyFill="1" applyBorder="1" applyAlignment="1">
      <alignment horizontal="right" vertical="center"/>
    </xf>
    <xf numFmtId="3" fontId="6" fillId="9" borderId="1" xfId="0" applyNumberFormat="1" applyFont="1" applyFill="1" applyBorder="1" applyAlignment="1">
      <alignment horizontal="right" vertical="center"/>
    </xf>
    <xf numFmtId="168" fontId="6" fillId="9" borderId="1" xfId="4" applyNumberFormat="1" applyFont="1" applyFill="1" applyBorder="1" applyAlignment="1">
      <alignment horizontal="right" vertical="center"/>
    </xf>
    <xf numFmtId="3" fontId="6" fillId="9" borderId="1" xfId="0" applyNumberFormat="1" applyFont="1" applyFill="1" applyBorder="1" applyAlignment="1">
      <alignment horizontal="right"/>
    </xf>
    <xf numFmtId="0" fontId="6" fillId="9" borderId="1" xfId="0" applyFont="1" applyFill="1" applyBorder="1" applyAlignment="1">
      <alignment vertical="center" wrapText="1"/>
    </xf>
    <xf numFmtId="0" fontId="6" fillId="9" borderId="1" xfId="0" applyFont="1" applyFill="1" applyBorder="1" applyAlignment="1">
      <alignment horizontal="right"/>
    </xf>
    <xf numFmtId="168" fontId="6" fillId="9" borderId="1" xfId="4" applyNumberFormat="1" applyFont="1" applyFill="1" applyBorder="1" applyAlignment="1">
      <alignment horizontal="right" vertical="center" wrapText="1"/>
    </xf>
    <xf numFmtId="0" fontId="6" fillId="9" borderId="1" xfId="0" applyFont="1" applyFill="1" applyBorder="1" applyAlignment="1" applyProtection="1">
      <alignment horizontal="center" vertical="center" wrapText="1"/>
    </xf>
    <xf numFmtId="0" fontId="8" fillId="9" borderId="1" xfId="0" applyFont="1" applyFill="1" applyBorder="1" applyAlignment="1" applyProtection="1">
      <alignment horizontal="center" vertical="center" wrapText="1"/>
    </xf>
    <xf numFmtId="3" fontId="6" fillId="9" borderId="1" xfId="0" applyNumberFormat="1" applyFont="1" applyFill="1" applyBorder="1" applyAlignment="1">
      <alignment horizontal="right" vertical="center" wrapText="1"/>
    </xf>
    <xf numFmtId="168" fontId="6" fillId="9" borderId="5" xfId="4" applyNumberFormat="1" applyFont="1" applyFill="1" applyBorder="1" applyAlignment="1">
      <alignment horizontal="right" vertical="center"/>
    </xf>
    <xf numFmtId="168" fontId="6" fillId="9" borderId="1" xfId="4" applyNumberFormat="1" applyFont="1" applyFill="1" applyBorder="1" applyAlignment="1">
      <alignment vertical="center" wrapText="1"/>
    </xf>
    <xf numFmtId="0" fontId="6" fillId="8" borderId="1" xfId="0" applyFont="1" applyFill="1" applyBorder="1" applyAlignment="1">
      <alignment horizontal="center" vertical="center" wrapText="1"/>
    </xf>
    <xf numFmtId="15" fontId="6" fillId="10"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168" fontId="5" fillId="0" borderId="0" xfId="0" applyNumberFormat="1" applyFont="1"/>
    <xf numFmtId="169" fontId="5" fillId="0" borderId="0" xfId="0" applyNumberFormat="1" applyFont="1" applyAlignment="1">
      <alignment horizontal="right" vertical="center"/>
    </xf>
    <xf numFmtId="3"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center" vertical="center"/>
    </xf>
    <xf numFmtId="167" fontId="6" fillId="5" borderId="1" xfId="4" applyNumberFormat="1" applyFont="1" applyFill="1" applyBorder="1" applyAlignment="1">
      <alignment horizontal="center" vertical="center"/>
    </xf>
    <xf numFmtId="0" fontId="6" fillId="11"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2" fontId="6" fillId="0" borderId="0" xfId="3" applyNumberFormat="1" applyFont="1" applyFill="1" applyBorder="1" applyAlignment="1">
      <alignment horizontal="right" vertical="center" wrapText="1"/>
    </xf>
    <xf numFmtId="3" fontId="6" fillId="0" borderId="0" xfId="0" applyNumberFormat="1" applyFont="1" applyBorder="1" applyAlignment="1">
      <alignment vertical="center"/>
    </xf>
    <xf numFmtId="0" fontId="5" fillId="0" borderId="1" xfId="0" applyFont="1" applyFill="1" applyBorder="1" applyAlignment="1">
      <alignment horizontal="center" vertical="center"/>
    </xf>
    <xf numFmtId="4" fontId="12" fillId="0" borderId="0" xfId="0" applyNumberFormat="1" applyFont="1"/>
    <xf numFmtId="0" fontId="5" fillId="0" borderId="1" xfId="0" applyFont="1" applyBorder="1" applyAlignment="1">
      <alignment horizontal="center" vertical="center"/>
    </xf>
    <xf numFmtId="0" fontId="5" fillId="0" borderId="1" xfId="0" applyFont="1" applyFill="1" applyBorder="1" applyAlignment="1">
      <alignment vertical="center"/>
    </xf>
    <xf numFmtId="0" fontId="5" fillId="0" borderId="0" xfId="0" applyFont="1" applyBorder="1"/>
    <xf numFmtId="0" fontId="7" fillId="3" borderId="3" xfId="0" applyFont="1" applyFill="1" applyBorder="1" applyAlignment="1" applyProtection="1">
      <alignment horizontal="center" vertical="center" wrapText="1"/>
    </xf>
    <xf numFmtId="3" fontId="6" fillId="0" borderId="3" xfId="0" applyNumberFormat="1" applyFont="1" applyBorder="1" applyAlignment="1">
      <alignment vertical="center"/>
    </xf>
    <xf numFmtId="2" fontId="6" fillId="0" borderId="3" xfId="3" applyNumberFormat="1" applyFont="1" applyFill="1" applyBorder="1" applyAlignment="1">
      <alignment horizontal="right" vertical="center" wrapText="1"/>
    </xf>
    <xf numFmtId="15" fontId="6" fillId="0" borderId="3" xfId="0" applyNumberFormat="1" applyFont="1" applyFill="1" applyBorder="1" applyAlignment="1">
      <alignment horizontal="center" vertical="center"/>
    </xf>
    <xf numFmtId="0" fontId="6" fillId="0" borderId="3" xfId="0" applyFont="1" applyBorder="1"/>
    <xf numFmtId="0" fontId="8" fillId="3" borderId="6" xfId="0" applyFont="1" applyFill="1" applyBorder="1" applyAlignment="1">
      <alignment horizontal="center" vertical="center" wrapText="1"/>
    </xf>
    <xf numFmtId="169" fontId="6" fillId="0" borderId="6" xfId="0" applyNumberFormat="1" applyFont="1" applyFill="1" applyBorder="1" applyAlignment="1">
      <alignment horizontal="center" vertical="center" wrapText="1"/>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0" fontId="7" fillId="3" borderId="4" xfId="0" applyFont="1" applyFill="1" applyBorder="1" applyAlignment="1" applyProtection="1">
      <alignment horizontal="center" vertical="center" wrapText="1"/>
    </xf>
    <xf numFmtId="2" fontId="6" fillId="0" borderId="4" xfId="3" applyNumberFormat="1" applyFont="1" applyFill="1" applyBorder="1" applyAlignment="1">
      <alignment horizontal="right" vertical="center" wrapText="1"/>
    </xf>
    <xf numFmtId="15" fontId="6" fillId="0" borderId="6" xfId="0" applyNumberFormat="1" applyFont="1" applyFill="1" applyBorder="1" applyAlignment="1">
      <alignment horizontal="center" vertical="center"/>
    </xf>
    <xf numFmtId="15" fontId="6" fillId="0" borderId="4" xfId="0" applyNumberFormat="1" applyFont="1" applyFill="1" applyBorder="1" applyAlignment="1">
      <alignment horizontal="center" vertical="center" wrapText="1"/>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15" fontId="6" fillId="0" borderId="6" xfId="0" applyNumberFormat="1"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4" xfId="0" applyFont="1" applyBorder="1"/>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166" fontId="6" fillId="0" borderId="10" xfId="4" applyNumberFormat="1" applyFont="1" applyFill="1" applyBorder="1" applyAlignment="1">
      <alignment horizontal="center" vertical="center" wrapText="1"/>
    </xf>
    <xf numFmtId="0" fontId="6" fillId="0" borderId="2" xfId="0" applyFont="1" applyFill="1" applyBorder="1" applyAlignment="1">
      <alignment vertical="center" wrapText="1"/>
    </xf>
    <xf numFmtId="1" fontId="6" fillId="0" borderId="11" xfId="0" applyNumberFormat="1" applyFont="1" applyFill="1" applyBorder="1" applyAlignment="1">
      <alignment horizontal="center" vertical="center" wrapText="1"/>
    </xf>
    <xf numFmtId="3" fontId="6" fillId="0" borderId="11" xfId="0" applyNumberFormat="1" applyFont="1" applyFill="1" applyBorder="1" applyAlignment="1">
      <alignment horizontal="right" vertical="center"/>
    </xf>
    <xf numFmtId="0" fontId="6" fillId="0" borderId="2" xfId="0" applyFont="1" applyBorder="1" applyAlignment="1">
      <alignment horizontal="right" vertical="center" wrapText="1"/>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3" fontId="6" fillId="0" borderId="2" xfId="3" applyNumberFormat="1" applyFont="1" applyFill="1" applyBorder="1" applyAlignment="1">
      <alignment horizontal="right" vertical="center" wrapText="1"/>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9"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0" fontId="6" fillId="0" borderId="2" xfId="0" applyFont="1" applyBorder="1" applyAlignment="1">
      <alignment horizontal="right"/>
    </xf>
    <xf numFmtId="168" fontId="6" fillId="0" borderId="2" xfId="4" applyNumberFormat="1" applyFont="1" applyFill="1" applyBorder="1" applyAlignment="1">
      <alignment horizontal="right" vertical="center" wrapText="1"/>
    </xf>
    <xf numFmtId="166" fontId="6" fillId="0" borderId="2" xfId="4" applyNumberFormat="1" applyFont="1" applyFill="1" applyBorder="1" applyAlignment="1">
      <alignment horizontal="center" vertical="center" wrapText="1"/>
    </xf>
    <xf numFmtId="166" fontId="6" fillId="0" borderId="2" xfId="4" applyNumberFormat="1" applyFont="1" applyFill="1" applyBorder="1" applyAlignment="1">
      <alignment horizontal="left" vertical="center" wrapText="1"/>
    </xf>
    <xf numFmtId="0" fontId="6" fillId="0" borderId="10" xfId="0" applyFont="1" applyFill="1" applyBorder="1" applyAlignment="1">
      <alignment horizontal="center" vertical="center" wrapText="1"/>
    </xf>
    <xf numFmtId="1" fontId="6" fillId="0" borderId="2" xfId="0" applyNumberFormat="1" applyFont="1" applyBorder="1" applyAlignment="1">
      <alignment horizontal="center" vertical="center"/>
    </xf>
    <xf numFmtId="3" fontId="6" fillId="0" borderId="2" xfId="6" applyNumberFormat="1" applyFont="1" applyFill="1" applyBorder="1" applyAlignment="1">
      <alignment horizontal="right" vertical="center" wrapText="1"/>
    </xf>
    <xf numFmtId="0" fontId="6" fillId="0" borderId="2" xfId="0" applyNumberFormat="1" applyFont="1" applyFill="1" applyBorder="1" applyAlignment="1">
      <alignment horizontal="center" vertical="center" wrapText="1"/>
    </xf>
    <xf numFmtId="15" fontId="6" fillId="4" borderId="2" xfId="0" applyNumberFormat="1" applyFont="1" applyFill="1" applyBorder="1" applyAlignment="1">
      <alignment horizontal="center" vertical="center" wrapText="1"/>
    </xf>
    <xf numFmtId="1" fontId="6" fillId="0" borderId="2" xfId="0" applyNumberFormat="1" applyFont="1" applyBorder="1"/>
    <xf numFmtId="3" fontId="6" fillId="0" borderId="2" xfId="0" applyNumberFormat="1" applyFont="1" applyBorder="1" applyAlignment="1">
      <alignment horizontal="right"/>
    </xf>
    <xf numFmtId="3" fontId="6" fillId="0" borderId="2" xfId="0" applyNumberFormat="1" applyFont="1" applyFill="1" applyBorder="1" applyAlignment="1">
      <alignment horizontal="right" vertical="center"/>
    </xf>
    <xf numFmtId="15" fontId="6" fillId="9" borderId="11" xfId="0" applyNumberFormat="1" applyFont="1" applyFill="1" applyBorder="1" applyAlignment="1">
      <alignment horizontal="center" vertical="center"/>
    </xf>
    <xf numFmtId="0" fontId="6" fillId="9"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9"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9"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166" fontId="6" fillId="9" borderId="7" xfId="4" applyNumberFormat="1" applyFont="1" applyFill="1" applyBorder="1" applyAlignment="1">
      <alignment horizontal="center" vertical="center" wrapText="1"/>
    </xf>
    <xf numFmtId="166" fontId="6" fillId="0" borderId="5" xfId="4" applyNumberFormat="1" applyFont="1" applyFill="1" applyBorder="1" applyAlignment="1">
      <alignment horizontal="left" vertical="center" wrapText="1"/>
    </xf>
    <xf numFmtId="1" fontId="6" fillId="0" borderId="5" xfId="0" applyNumberFormat="1" applyFont="1" applyBorder="1" applyAlignment="1">
      <alignment horizontal="center" vertical="center"/>
    </xf>
    <xf numFmtId="0" fontId="6" fillId="9" borderId="5" xfId="0" applyFont="1" applyFill="1" applyBorder="1" applyAlignment="1">
      <alignment horizontal="center" vertical="center" wrapText="1"/>
    </xf>
    <xf numFmtId="2" fontId="7" fillId="3" borderId="1" xfId="3"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0" fontId="5" fillId="0" borderId="1" xfId="0" applyFont="1" applyBorder="1"/>
    <xf numFmtId="0" fontId="5" fillId="0" borderId="0" xfId="0" applyFont="1" applyBorder="1" applyAlignment="1">
      <alignment horizontal="right" vertical="center"/>
    </xf>
    <xf numFmtId="3" fontId="6" fillId="0" borderId="0" xfId="0" applyNumberFormat="1" applyFont="1" applyFill="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5" fontId="6" fillId="8" borderId="1"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wrapText="1"/>
    </xf>
    <xf numFmtId="15" fontId="6" fillId="0" borderId="1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wrapText="1"/>
    </xf>
    <xf numFmtId="168" fontId="6" fillId="0" borderId="11" xfId="4" applyNumberFormat="1" applyFont="1" applyFill="1" applyBorder="1" applyAlignment="1">
      <alignment horizontal="right" vertical="center" wrapText="1"/>
    </xf>
    <xf numFmtId="3" fontId="6" fillId="0" borderId="11" xfId="3" applyNumberFormat="1" applyFont="1" applyFill="1" applyBorder="1" applyAlignment="1">
      <alignment horizontal="right" vertical="center" wrapText="1"/>
    </xf>
    <xf numFmtId="0" fontId="6" fillId="0" borderId="2" xfId="0" applyFont="1" applyBorder="1" applyAlignment="1">
      <alignment vertical="top" wrapText="1"/>
    </xf>
    <xf numFmtId="0" fontId="6" fillId="0" borderId="2" xfId="0" applyFont="1" applyBorder="1"/>
    <xf numFmtId="0" fontId="5" fillId="0" borderId="11" xfId="0" applyFont="1" applyBorder="1" applyAlignment="1">
      <alignment horizontal="center" vertical="center"/>
    </xf>
    <xf numFmtId="0" fontId="5" fillId="0" borderId="11" xfId="0" applyFont="1" applyBorder="1"/>
    <xf numFmtId="169" fontId="6" fillId="0" borderId="11" xfId="3"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3"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xf numFmtId="0" fontId="5" fillId="0" borderId="3" xfId="0" applyFont="1" applyBorder="1"/>
    <xf numFmtId="0" fontId="5" fillId="0" borderId="7" xfId="0" applyFont="1" applyBorder="1"/>
    <xf numFmtId="15" fontId="5" fillId="0" borderId="1" xfId="0" applyNumberFormat="1" applyFont="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vertical="center" wrapText="1"/>
    </xf>
    <xf numFmtId="0" fontId="5" fillId="0" borderId="8"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 fontId="5" fillId="0" borderId="1" xfId="0" applyNumberFormat="1" applyFont="1" applyFill="1" applyBorder="1" applyAlignment="1">
      <alignment vertical="center"/>
    </xf>
    <xf numFmtId="41" fontId="5" fillId="0" borderId="0" xfId="9" applyFont="1"/>
    <xf numFmtId="2" fontId="5" fillId="0" borderId="1" xfId="0" applyNumberFormat="1" applyFont="1" applyBorder="1" applyAlignment="1">
      <alignment horizontal="right" vertical="center"/>
    </xf>
    <xf numFmtId="41" fontId="6" fillId="0" borderId="1" xfId="9" applyFont="1" applyFill="1" applyBorder="1" applyAlignment="1">
      <alignment vertical="center"/>
    </xf>
    <xf numFmtId="41" fontId="5" fillId="0" borderId="1" xfId="9" applyFont="1" applyFill="1" applyBorder="1" applyAlignment="1">
      <alignment vertical="center"/>
    </xf>
    <xf numFmtId="41" fontId="6" fillId="0" borderId="1" xfId="9" applyFont="1" applyFill="1" applyBorder="1" applyAlignment="1">
      <alignment horizontal="right" vertical="center" wrapText="1"/>
    </xf>
    <xf numFmtId="41" fontId="6" fillId="0" borderId="1" xfId="9" applyFont="1" applyFill="1" applyBorder="1" applyAlignment="1">
      <alignment horizontal="right" vertical="center"/>
    </xf>
    <xf numFmtId="41" fontId="5" fillId="0" borderId="1" xfId="9" applyFont="1" applyBorder="1" applyAlignment="1">
      <alignment horizontal="right" vertical="center"/>
    </xf>
    <xf numFmtId="41" fontId="6" fillId="0" borderId="1" xfId="9" applyFont="1" applyBorder="1" applyAlignment="1">
      <alignment vertical="center"/>
    </xf>
    <xf numFmtId="41" fontId="5" fillId="0" borderId="1" xfId="9" applyFont="1" applyBorder="1" applyAlignment="1">
      <alignment vertical="center"/>
    </xf>
    <xf numFmtId="41" fontId="9" fillId="0" borderId="1" xfId="9" applyFont="1" applyFill="1" applyBorder="1" applyAlignment="1">
      <alignment horizontal="center" vertical="center" wrapText="1"/>
    </xf>
    <xf numFmtId="1" fontId="7" fillId="3" borderId="1" xfId="3"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cellXfs>
  <cellStyles count="10">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s>
  <dxfs count="0"/>
  <tableStyles count="0" defaultTableStyle="TableStyleMedium9" defaultPivotStyle="PivotStyleLight16"/>
  <colors>
    <mruColors>
      <color rgb="FFFFCC66"/>
      <color rgb="FFFF5050"/>
      <color rgb="FF94BC64"/>
      <color rgb="FFFF6600"/>
      <color rgb="FFFF66CC"/>
      <color rgb="FF837EEC"/>
      <color rgb="FF2E2A86"/>
      <color rgb="FF2D0CA4"/>
      <color rgb="FF2CA275"/>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47626</xdr:rowOff>
    </xdr:from>
    <xdr:to>
      <xdr:col>39</xdr:col>
      <xdr:colOff>1185862</xdr:colOff>
      <xdr:row>7</xdr:row>
      <xdr:rowOff>83343</xdr:rowOff>
    </xdr:to>
    <xdr:grpSp>
      <xdr:nvGrpSpPr>
        <xdr:cNvPr id="13" name="Grupo 12"/>
        <xdr:cNvGrpSpPr/>
      </xdr:nvGrpSpPr>
      <xdr:grpSpPr>
        <a:xfrm>
          <a:off x="0" y="47626"/>
          <a:ext cx="12842081" cy="1202530"/>
          <a:chOff x="0" y="0"/>
          <a:chExt cx="22500000" cy="1179284"/>
        </a:xfrm>
      </xdr:grpSpPr>
      <xdr:sp macro="" textlink="">
        <xdr:nvSpPr>
          <xdr:cNvPr id="14" name="Rectángulo 13"/>
          <xdr:cNvSpPr/>
        </xdr:nvSpPr>
        <xdr:spPr>
          <a:xfrm>
            <a:off x="0" y="0"/>
            <a:ext cx="22500000" cy="277283"/>
          </a:xfrm>
          <a:prstGeom prst="rect">
            <a:avLst/>
          </a:prstGeom>
          <a:gradFill>
            <a:gsLst>
              <a:gs pos="51000">
                <a:srgbClr val="1D41A7"/>
              </a:gs>
              <a:gs pos="8000">
                <a:srgbClr val="0E2050"/>
              </a:gs>
              <a:gs pos="91000">
                <a:srgbClr val="0E2050"/>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PY"/>
          </a:p>
        </xdr:txBody>
      </xdr:sp>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235" r="69377" b="6856"/>
          <a:stretch/>
        </xdr:blipFill>
        <xdr:spPr bwMode="auto">
          <a:xfrm>
            <a:off x="706259" y="239046"/>
            <a:ext cx="5885619" cy="905210"/>
          </a:xfrm>
          <a:prstGeom prst="rect">
            <a:avLst/>
          </a:prstGeom>
          <a:ln>
            <a:noFill/>
          </a:ln>
          <a:extLst>
            <a:ext uri="{53640926-AAD7-44D8-BBD7-CCE9431645EC}">
              <a14:shadowObscured xmlns:a14="http://schemas.microsoft.com/office/drawing/2010/main"/>
            </a:ext>
          </a:extLst>
        </xdr:spPr>
      </xdr:pic>
      <xdr:pic>
        <xdr:nvPicPr>
          <xdr:cNvPr id="16" name="Imagen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015" t="20963" r="27271" b="6856"/>
          <a:stretch/>
        </xdr:blipFill>
        <xdr:spPr bwMode="auto">
          <a:xfrm>
            <a:off x="8653799" y="319463"/>
            <a:ext cx="4719532" cy="789765"/>
          </a:xfrm>
          <a:prstGeom prst="rect">
            <a:avLst/>
          </a:prstGeom>
          <a:ln>
            <a:noFill/>
          </a:ln>
          <a:extLst>
            <a:ext uri="{53640926-AAD7-44D8-BBD7-CCE9431645EC}">
              <a14:shadowObscured xmlns:a14="http://schemas.microsoft.com/office/drawing/2010/main"/>
            </a:ext>
          </a:extLst>
        </xdr:spPr>
      </xdr:pic>
      <xdr:pic>
        <xdr:nvPicPr>
          <xdr:cNvPr id="17" name="Imagen 1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513" t="16380" b="6857"/>
          <a:stretch/>
        </xdr:blipFill>
        <xdr:spPr bwMode="auto">
          <a:xfrm>
            <a:off x="16041630" y="204015"/>
            <a:ext cx="1876895" cy="975269"/>
          </a:xfrm>
          <a:prstGeom prst="rect">
            <a:avLst/>
          </a:prstGeom>
          <a:ln>
            <a:noFill/>
          </a:ln>
          <a:extLst>
            <a:ext uri="{53640926-AAD7-44D8-BBD7-CCE9431645EC}">
              <a14:shadowObscured xmlns:a14="http://schemas.microsoft.com/office/drawing/2010/main"/>
            </a:ext>
          </a:extLst>
        </xdr:spPr>
      </xdr:pic>
      <xdr:pic>
        <xdr:nvPicPr>
          <xdr:cNvPr id="18" name="Imagen 1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73424" y="337066"/>
            <a:ext cx="471451" cy="725458"/>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EY1044"/>
  <sheetViews>
    <sheetView showGridLines="0" tabSelected="1" zoomScale="80" zoomScaleNormal="80" workbookViewId="0">
      <pane xSplit="9" topLeftCell="AK1" activePane="topRight" state="frozen"/>
      <selection activeCell="B1" sqref="B1"/>
      <selection pane="topRight" activeCell="AO13" sqref="AO13"/>
    </sheetView>
  </sheetViews>
  <sheetFormatPr baseColWidth="10" defaultColWidth="11.42578125" defaultRowHeight="12.75" x14ac:dyDescent="0.2"/>
  <cols>
    <col min="1" max="1" width="255.7109375" style="7" hidden="1" customWidth="1"/>
    <col min="2" max="2" width="20.140625" style="4" hidden="1" customWidth="1"/>
    <col min="3" max="3" width="17.5703125" style="14" customWidth="1"/>
    <col min="4" max="4" width="14.5703125" style="1" hidden="1" customWidth="1"/>
    <col min="5" max="5" width="17.7109375" style="14" customWidth="1"/>
    <col min="6" max="6" width="18.140625" style="14" hidden="1" customWidth="1"/>
    <col min="7" max="7" width="61" style="4" customWidth="1"/>
    <col min="8" max="8" width="23" style="14" customWidth="1"/>
    <col min="9" max="9" width="12" style="14" customWidth="1"/>
    <col min="10" max="10" width="64.7109375" style="14" hidden="1" customWidth="1"/>
    <col min="11" max="11" width="25.42578125" style="14" hidden="1" customWidth="1"/>
    <col min="12" max="12" width="26.28515625" style="14" hidden="1" customWidth="1"/>
    <col min="13" max="13" width="20.85546875" style="14" hidden="1" customWidth="1"/>
    <col min="14" max="14" width="20.28515625" style="14" hidden="1" customWidth="1"/>
    <col min="15" max="15" width="16.140625" style="1" hidden="1" customWidth="1"/>
    <col min="16" max="16" width="24.7109375" style="1" hidden="1" customWidth="1"/>
    <col min="17" max="17" width="16" style="1" hidden="1" customWidth="1"/>
    <col min="18" max="18" width="15.42578125" style="1" hidden="1" customWidth="1"/>
    <col min="19" max="19" width="20" style="1" hidden="1" customWidth="1"/>
    <col min="20" max="20" width="19.28515625" style="1" hidden="1" customWidth="1"/>
    <col min="21" max="21" width="11.42578125" style="1" hidden="1" customWidth="1"/>
    <col min="22" max="22" width="14.140625" style="1" hidden="1" customWidth="1"/>
    <col min="23" max="23" width="15.28515625" style="1" hidden="1" customWidth="1"/>
    <col min="24" max="25" width="16.5703125" style="1" hidden="1" customWidth="1"/>
    <col min="26" max="29" width="15.28515625" style="1" hidden="1" customWidth="1"/>
    <col min="30" max="30" width="15.85546875" style="1" hidden="1" customWidth="1"/>
    <col min="31" max="31" width="17" style="1" hidden="1" customWidth="1"/>
    <col min="32" max="32" width="15.42578125" style="1" hidden="1" customWidth="1"/>
    <col min="33" max="33" width="14.28515625" style="1" hidden="1" customWidth="1"/>
    <col min="34" max="34" width="13.7109375" style="1" hidden="1" customWidth="1"/>
    <col min="35" max="35" width="18.85546875" style="1" hidden="1" customWidth="1"/>
    <col min="36" max="36" width="15.7109375" style="1" hidden="1" customWidth="1"/>
    <col min="37" max="37" width="15.140625" style="1" customWidth="1"/>
    <col min="38" max="38" width="20.140625" style="3" customWidth="1"/>
    <col min="39" max="39" width="8.140625" style="11" customWidth="1"/>
    <col min="40" max="40" width="19.5703125" style="3" customWidth="1"/>
    <col min="41" max="41" width="54.7109375" style="13" customWidth="1"/>
    <col min="42" max="45" width="11.42578125" style="7" customWidth="1"/>
    <col min="46" max="16384" width="11.42578125" style="7"/>
  </cols>
  <sheetData>
    <row r="1" spans="2:41" x14ac:dyDescent="0.2">
      <c r="AO1" s="131"/>
    </row>
    <row r="2" spans="2:41" x14ac:dyDescent="0.2">
      <c r="AO2" s="131"/>
    </row>
    <row r="3" spans="2:41" x14ac:dyDescent="0.2">
      <c r="AO3" s="131"/>
    </row>
    <row r="4" spans="2:41" x14ac:dyDescent="0.2">
      <c r="AO4" s="131"/>
    </row>
    <row r="5" spans="2:41" x14ac:dyDescent="0.2">
      <c r="D5" s="5"/>
      <c r="M5" s="140"/>
      <c r="O5" s="6"/>
      <c r="P5" s="6"/>
      <c r="Q5" s="6"/>
      <c r="R5" s="6"/>
      <c r="S5" s="6"/>
      <c r="T5" s="6"/>
      <c r="U5" s="6"/>
      <c r="V5" s="6"/>
      <c r="W5" s="6"/>
      <c r="X5" s="6"/>
      <c r="Y5" s="6"/>
      <c r="Z5" s="6"/>
      <c r="AA5" s="6"/>
      <c r="AB5" s="6"/>
      <c r="AC5" s="6"/>
      <c r="AD5" s="6"/>
      <c r="AE5" s="6"/>
      <c r="AF5" s="6"/>
      <c r="AG5" s="6"/>
      <c r="AH5" s="6"/>
      <c r="AI5" s="6"/>
      <c r="AJ5" s="6"/>
      <c r="AK5" s="6"/>
      <c r="AO5" s="131"/>
    </row>
    <row r="6" spans="2:41" x14ac:dyDescent="0.2">
      <c r="D6" s="5"/>
      <c r="M6" s="140"/>
      <c r="O6" s="6"/>
      <c r="P6" s="6"/>
      <c r="Q6" s="6"/>
      <c r="R6" s="6"/>
      <c r="S6" s="6"/>
      <c r="T6" s="6"/>
      <c r="U6" s="6"/>
      <c r="V6" s="6"/>
      <c r="W6" s="6"/>
      <c r="X6" s="6"/>
      <c r="Y6" s="6"/>
      <c r="Z6" s="6"/>
      <c r="AA6" s="6"/>
      <c r="AB6" s="6"/>
      <c r="AC6" s="6"/>
      <c r="AD6" s="6"/>
      <c r="AE6" s="6"/>
      <c r="AF6" s="6"/>
      <c r="AG6" s="6"/>
      <c r="AH6" s="6"/>
      <c r="AI6" s="6"/>
      <c r="AJ6" s="6"/>
      <c r="AK6" s="6"/>
      <c r="AO6" s="131"/>
    </row>
    <row r="7" spans="2:41" x14ac:dyDescent="0.2">
      <c r="D7" s="5"/>
      <c r="M7" s="140"/>
      <c r="O7" s="6"/>
      <c r="P7" s="6"/>
      <c r="Q7" s="6"/>
      <c r="R7" s="6"/>
      <c r="S7" s="6"/>
      <c r="T7" s="6"/>
      <c r="U7" s="6"/>
      <c r="V7" s="6"/>
      <c r="W7" s="6"/>
      <c r="X7" s="6"/>
      <c r="Y7" s="6"/>
      <c r="Z7" s="6"/>
      <c r="AA7" s="6"/>
      <c r="AB7" s="6"/>
      <c r="AC7" s="6"/>
      <c r="AD7" s="6"/>
      <c r="AE7" s="6"/>
      <c r="AF7" s="6"/>
      <c r="AG7" s="6"/>
      <c r="AH7" s="6"/>
      <c r="AI7" s="6"/>
      <c r="AJ7" s="6"/>
      <c r="AK7" s="6"/>
      <c r="AO7" s="131"/>
    </row>
    <row r="8" spans="2:41" x14ac:dyDescent="0.2">
      <c r="D8" s="5"/>
      <c r="M8" s="140"/>
      <c r="O8" s="6"/>
      <c r="P8" s="6"/>
      <c r="Q8" s="6"/>
      <c r="R8" s="6"/>
      <c r="S8" s="6"/>
      <c r="T8" s="6"/>
      <c r="U8" s="6"/>
      <c r="V8" s="6"/>
      <c r="W8" s="6"/>
      <c r="X8" s="6"/>
      <c r="Y8" s="6"/>
      <c r="Z8" s="6"/>
      <c r="AA8" s="6"/>
      <c r="AB8" s="6"/>
      <c r="AC8" s="6"/>
      <c r="AD8" s="6"/>
      <c r="AE8" s="6"/>
      <c r="AF8" s="6"/>
      <c r="AG8" s="6"/>
      <c r="AH8" s="6"/>
      <c r="AI8" s="6"/>
      <c r="AJ8" s="6"/>
      <c r="AK8" s="6"/>
      <c r="AO8" s="131"/>
    </row>
    <row r="9" spans="2:41" x14ac:dyDescent="0.25">
      <c r="C9" s="120" t="s">
        <v>709</v>
      </c>
      <c r="D9" s="4"/>
      <c r="E9" s="120"/>
      <c r="F9" s="120"/>
      <c r="G9" s="120"/>
      <c r="H9" s="120"/>
      <c r="I9" s="120"/>
      <c r="J9" s="120"/>
      <c r="K9" s="120"/>
      <c r="L9" s="120"/>
      <c r="M9" s="2"/>
      <c r="N9" s="120"/>
      <c r="O9" s="4"/>
      <c r="P9" s="4"/>
      <c r="Q9" s="4"/>
      <c r="R9" s="4"/>
      <c r="S9" s="4"/>
      <c r="T9" s="4"/>
      <c r="U9" s="4"/>
      <c r="V9" s="4"/>
      <c r="W9" s="4"/>
      <c r="X9" s="4"/>
      <c r="Y9" s="4"/>
      <c r="Z9" s="4"/>
      <c r="AA9" s="4"/>
      <c r="AB9" s="4"/>
      <c r="AC9" s="4"/>
      <c r="AD9" s="4"/>
      <c r="AE9" s="4"/>
      <c r="AF9" s="4"/>
      <c r="AG9" s="4"/>
      <c r="AH9" s="4"/>
      <c r="AI9" s="4"/>
      <c r="AJ9" s="4"/>
      <c r="AK9" s="4"/>
      <c r="AL9" s="120"/>
      <c r="AM9" s="125"/>
      <c r="AN9" s="120"/>
      <c r="AO9" s="131"/>
    </row>
    <row r="10" spans="2:41" x14ac:dyDescent="0.2">
      <c r="C10" s="132" t="s">
        <v>472</v>
      </c>
      <c r="D10" s="5"/>
      <c r="M10" s="140"/>
      <c r="O10" s="6"/>
      <c r="P10" s="6"/>
      <c r="Q10" s="6"/>
      <c r="R10" s="6"/>
      <c r="S10" s="6"/>
      <c r="T10" s="6"/>
      <c r="U10" s="6"/>
      <c r="V10" s="6"/>
      <c r="W10" s="6"/>
      <c r="X10" s="6"/>
      <c r="Y10" s="6"/>
      <c r="Z10" s="6"/>
      <c r="AA10" s="6"/>
      <c r="AB10" s="6"/>
      <c r="AC10" s="6"/>
      <c r="AD10" s="6"/>
      <c r="AE10" s="6"/>
      <c r="AF10" s="6"/>
      <c r="AG10" s="6"/>
      <c r="AH10" s="6"/>
      <c r="AI10" s="6"/>
      <c r="AJ10" s="6"/>
      <c r="AK10" s="6"/>
      <c r="AO10" s="131"/>
    </row>
    <row r="11" spans="2:41" x14ac:dyDescent="0.2">
      <c r="D11" s="5"/>
      <c r="M11" s="140"/>
      <c r="O11" s="6"/>
      <c r="P11" s="6"/>
      <c r="Q11" s="6"/>
      <c r="R11" s="6"/>
      <c r="S11" s="6"/>
      <c r="T11" s="6"/>
      <c r="U11" s="6"/>
      <c r="V11" s="6"/>
      <c r="W11" s="6"/>
      <c r="X11" s="6"/>
      <c r="Y11" s="6"/>
      <c r="Z11" s="6"/>
      <c r="AA11" s="6"/>
      <c r="AB11" s="6"/>
      <c r="AC11" s="6"/>
      <c r="AD11" s="6"/>
      <c r="AE11" s="6"/>
      <c r="AF11" s="6"/>
      <c r="AG11" s="6"/>
      <c r="AH11" s="6"/>
      <c r="AI11" s="6"/>
      <c r="AJ11" s="6"/>
      <c r="AK11" s="6"/>
      <c r="AO11" s="131"/>
    </row>
    <row r="12" spans="2:41" ht="24.75" customHeight="1" x14ac:dyDescent="0.25">
      <c r="B12" s="197" t="s">
        <v>10</v>
      </c>
      <c r="C12" s="15" t="s">
        <v>205</v>
      </c>
      <c r="D12" s="202" t="s">
        <v>0</v>
      </c>
      <c r="E12" s="16" t="s">
        <v>208</v>
      </c>
      <c r="F12" s="202" t="s">
        <v>362</v>
      </c>
      <c r="G12" s="15" t="s">
        <v>1</v>
      </c>
      <c r="H12" s="17" t="s">
        <v>2</v>
      </c>
      <c r="I12" s="17" t="s">
        <v>3</v>
      </c>
      <c r="J12" s="17" t="s">
        <v>408</v>
      </c>
      <c r="K12" s="18" t="s">
        <v>7</v>
      </c>
      <c r="L12" s="22" t="s">
        <v>8</v>
      </c>
      <c r="M12" s="17" t="s">
        <v>405</v>
      </c>
      <c r="N12" s="20" t="s">
        <v>406</v>
      </c>
      <c r="O12" s="19" t="s">
        <v>407</v>
      </c>
      <c r="P12" s="20" t="s">
        <v>9</v>
      </c>
      <c r="Q12" s="15" t="s">
        <v>4</v>
      </c>
      <c r="R12" s="21" t="s">
        <v>422</v>
      </c>
      <c r="S12" s="20" t="s">
        <v>9</v>
      </c>
      <c r="T12" s="21" t="s">
        <v>421</v>
      </c>
      <c r="U12" s="21" t="s">
        <v>9</v>
      </c>
      <c r="V12" s="17" t="s">
        <v>6</v>
      </c>
      <c r="W12" s="23" t="s">
        <v>418</v>
      </c>
      <c r="X12" s="23" t="s">
        <v>419</v>
      </c>
      <c r="Y12" s="15" t="s">
        <v>417</v>
      </c>
      <c r="Z12" s="207" t="s">
        <v>411</v>
      </c>
      <c r="AA12" s="15" t="s">
        <v>412</v>
      </c>
      <c r="AB12" s="15" t="s">
        <v>413</v>
      </c>
      <c r="AC12" s="15" t="s">
        <v>414</v>
      </c>
      <c r="AD12" s="15" t="s">
        <v>410</v>
      </c>
      <c r="AE12" s="15" t="s">
        <v>424</v>
      </c>
      <c r="AF12" s="19" t="s">
        <v>415</v>
      </c>
      <c r="AG12" s="22" t="s">
        <v>5</v>
      </c>
      <c r="AH12" s="22" t="s">
        <v>420</v>
      </c>
      <c r="AI12" s="17" t="s">
        <v>416</v>
      </c>
      <c r="AJ12" s="17" t="s">
        <v>497</v>
      </c>
      <c r="AK12" s="17" t="s">
        <v>498</v>
      </c>
      <c r="AL12" s="321" t="s">
        <v>732</v>
      </c>
      <c r="AM12" s="273" t="s">
        <v>207</v>
      </c>
      <c r="AN12" s="18" t="s">
        <v>733</v>
      </c>
      <c r="AO12" s="24"/>
    </row>
    <row r="13" spans="2:41" ht="52.5" customHeight="1" x14ac:dyDescent="0.25">
      <c r="B13" s="69">
        <v>1</v>
      </c>
      <c r="C13" s="26" t="s">
        <v>11</v>
      </c>
      <c r="D13" s="209" t="s">
        <v>11</v>
      </c>
      <c r="E13" s="9" t="s">
        <v>49</v>
      </c>
      <c r="F13" s="203"/>
      <c r="G13" s="49" t="s">
        <v>690</v>
      </c>
      <c r="H13" s="50" t="s">
        <v>689</v>
      </c>
      <c r="I13" s="50" t="s">
        <v>28</v>
      </c>
      <c r="J13" s="49" t="s">
        <v>691</v>
      </c>
      <c r="K13" s="9" t="s">
        <v>52</v>
      </c>
      <c r="L13" s="50" t="s">
        <v>650</v>
      </c>
      <c r="M13" s="26">
        <v>43910</v>
      </c>
      <c r="N13" s="205"/>
      <c r="O13" s="34"/>
      <c r="P13" s="26"/>
      <c r="Q13" s="123"/>
      <c r="R13" s="87"/>
      <c r="S13" s="87"/>
      <c r="T13" s="127"/>
      <c r="U13" s="127"/>
      <c r="V13" s="26"/>
      <c r="W13" s="26"/>
      <c r="X13" s="35">
        <v>36</v>
      </c>
      <c r="Y13" s="26">
        <v>45005</v>
      </c>
      <c r="Z13" s="205"/>
      <c r="AA13" s="15"/>
      <c r="AB13" s="15"/>
      <c r="AC13" s="15"/>
      <c r="AD13" s="15"/>
      <c r="AE13" s="15"/>
      <c r="AF13" s="198"/>
      <c r="AG13" s="22"/>
      <c r="AH13" s="22"/>
      <c r="AI13" s="87">
        <v>850000</v>
      </c>
      <c r="AJ13" s="87"/>
      <c r="AK13" s="313">
        <f t="shared" ref="AK13:AK15" si="0">+AI13-AJ13</f>
        <v>850000</v>
      </c>
      <c r="AL13" s="314">
        <v>505909.94</v>
      </c>
      <c r="AM13" s="123">
        <f t="shared" ref="AM13:AM19" si="1">+AL13/AK13*100</f>
        <v>59.518816470588234</v>
      </c>
      <c r="AN13" s="313">
        <f t="shared" ref="AN13:AN19" si="2">+AK13-AL13</f>
        <v>344090.06</v>
      </c>
      <c r="AO13" s="24"/>
    </row>
    <row r="14" spans="2:41" ht="36" customHeight="1" x14ac:dyDescent="0.25">
      <c r="B14" s="69">
        <v>1</v>
      </c>
      <c r="C14" s="26" t="s">
        <v>11</v>
      </c>
      <c r="D14" s="209" t="s">
        <v>11</v>
      </c>
      <c r="E14" s="9" t="s">
        <v>123</v>
      </c>
      <c r="F14" s="203"/>
      <c r="G14" s="49" t="s">
        <v>700</v>
      </c>
      <c r="H14" s="50" t="s">
        <v>701</v>
      </c>
      <c r="I14" s="50" t="s">
        <v>28</v>
      </c>
      <c r="J14" s="49" t="s">
        <v>702</v>
      </c>
      <c r="K14" s="50" t="s">
        <v>279</v>
      </c>
      <c r="L14" s="50" t="s">
        <v>703</v>
      </c>
      <c r="M14" s="26">
        <v>44160</v>
      </c>
      <c r="N14" s="205"/>
      <c r="O14" s="145"/>
      <c r="P14" s="47"/>
      <c r="Q14" s="190"/>
      <c r="R14" s="191"/>
      <c r="S14" s="191"/>
      <c r="T14" s="127"/>
      <c r="U14" s="127"/>
      <c r="V14" s="26">
        <v>44160</v>
      </c>
      <c r="W14" s="35">
        <v>24</v>
      </c>
      <c r="X14" s="35">
        <v>24</v>
      </c>
      <c r="Y14" s="26">
        <v>44890</v>
      </c>
      <c r="Z14" s="205"/>
      <c r="AA14" s="105"/>
      <c r="AB14" s="105"/>
      <c r="AC14" s="54"/>
      <c r="AD14" s="54">
        <f t="shared" ref="AD14" si="3">SUBTOTAL(9,Z14:AC14)</f>
        <v>0</v>
      </c>
      <c r="AE14" s="34">
        <f t="shared" ref="AE14" si="4">+X14+AD14</f>
        <v>24</v>
      </c>
      <c r="AF14" s="198"/>
      <c r="AG14" s="22"/>
      <c r="AH14" s="22"/>
      <c r="AI14" s="87">
        <v>200000</v>
      </c>
      <c r="AJ14" s="87"/>
      <c r="AK14" s="313">
        <f t="shared" si="0"/>
        <v>200000</v>
      </c>
      <c r="AL14" s="314">
        <v>0</v>
      </c>
      <c r="AM14" s="123">
        <f t="shared" ref="AM14" si="5">AL14/AK14*100</f>
        <v>0</v>
      </c>
      <c r="AN14" s="313">
        <f t="shared" si="2"/>
        <v>200000</v>
      </c>
      <c r="AO14" s="24"/>
    </row>
    <row r="15" spans="2:41" ht="51.75" customHeight="1" x14ac:dyDescent="0.25">
      <c r="B15" s="69">
        <v>1</v>
      </c>
      <c r="C15" s="26" t="s">
        <v>11</v>
      </c>
      <c r="D15" s="209" t="s">
        <v>11</v>
      </c>
      <c r="E15" s="9" t="s">
        <v>375</v>
      </c>
      <c r="F15" s="203" t="s">
        <v>695</v>
      </c>
      <c r="G15" s="49" t="s">
        <v>692</v>
      </c>
      <c r="H15" s="50" t="s">
        <v>688</v>
      </c>
      <c r="I15" s="50" t="s">
        <v>28</v>
      </c>
      <c r="J15" s="49" t="s">
        <v>693</v>
      </c>
      <c r="K15" s="9" t="s">
        <v>148</v>
      </c>
      <c r="L15" s="50" t="s">
        <v>694</v>
      </c>
      <c r="M15" s="27">
        <v>44021</v>
      </c>
      <c r="N15" s="206"/>
      <c r="O15" s="127"/>
      <c r="P15" s="127"/>
      <c r="Q15" s="127"/>
      <c r="R15" s="127"/>
      <c r="S15" s="127"/>
      <c r="T15" s="128"/>
      <c r="U15" s="128"/>
      <c r="V15" s="26"/>
      <c r="W15" s="26"/>
      <c r="X15" s="35">
        <v>24</v>
      </c>
      <c r="Y15" s="26">
        <v>44751</v>
      </c>
      <c r="Z15" s="208"/>
      <c r="AA15" s="15"/>
      <c r="AB15" s="15"/>
      <c r="AC15" s="15"/>
      <c r="AD15" s="15"/>
      <c r="AE15" s="15"/>
      <c r="AF15" s="198"/>
      <c r="AG15" s="22"/>
      <c r="AH15" s="22"/>
      <c r="AI15" s="87">
        <v>180000</v>
      </c>
      <c r="AJ15" s="87"/>
      <c r="AK15" s="313">
        <f t="shared" si="0"/>
        <v>180000</v>
      </c>
      <c r="AL15" s="314">
        <v>145595.82</v>
      </c>
      <c r="AM15" s="123">
        <f t="shared" si="1"/>
        <v>80.886566666666667</v>
      </c>
      <c r="AN15" s="313">
        <f t="shared" si="2"/>
        <v>34404.179999999993</v>
      </c>
      <c r="AO15" s="24"/>
    </row>
    <row r="16" spans="2:41" ht="45" customHeight="1" x14ac:dyDescent="0.25">
      <c r="B16" s="69">
        <v>1</v>
      </c>
      <c r="C16" s="26" t="s">
        <v>11</v>
      </c>
      <c r="D16" s="209" t="s">
        <v>11</v>
      </c>
      <c r="E16" s="9" t="s">
        <v>30</v>
      </c>
      <c r="F16" s="203"/>
      <c r="G16" s="49" t="s">
        <v>698</v>
      </c>
      <c r="H16" s="50" t="s">
        <v>696</v>
      </c>
      <c r="I16" s="50" t="s">
        <v>28</v>
      </c>
      <c r="J16" s="49" t="s">
        <v>697</v>
      </c>
      <c r="K16" s="9" t="s">
        <v>279</v>
      </c>
      <c r="L16" s="50" t="s">
        <v>317</v>
      </c>
      <c r="M16" s="27">
        <v>43923</v>
      </c>
      <c r="N16" s="206"/>
      <c r="O16" s="127"/>
      <c r="P16" s="127"/>
      <c r="Q16" s="127"/>
      <c r="R16" s="127"/>
      <c r="S16" s="127"/>
      <c r="T16" s="128"/>
      <c r="U16" s="128"/>
      <c r="V16" s="26"/>
      <c r="W16" s="26"/>
      <c r="X16" s="35">
        <v>30</v>
      </c>
      <c r="Y16" s="26">
        <v>44836</v>
      </c>
      <c r="Z16" s="208"/>
      <c r="AA16" s="15"/>
      <c r="AB16" s="15"/>
      <c r="AC16" s="15"/>
      <c r="AD16" s="15"/>
      <c r="AE16" s="15"/>
      <c r="AF16" s="198"/>
      <c r="AG16" s="22"/>
      <c r="AH16" s="22"/>
      <c r="AI16" s="87">
        <v>165000</v>
      </c>
      <c r="AJ16" s="87"/>
      <c r="AK16" s="313">
        <v>146850</v>
      </c>
      <c r="AL16" s="314">
        <v>39393.33</v>
      </c>
      <c r="AM16" s="123">
        <f t="shared" si="1"/>
        <v>26.825556690500513</v>
      </c>
      <c r="AN16" s="313">
        <f t="shared" si="2"/>
        <v>107456.67</v>
      </c>
      <c r="AO16" s="24"/>
    </row>
    <row r="17" spans="2:41" ht="49.5" hidden="1" customHeight="1" x14ac:dyDescent="0.2">
      <c r="B17" s="69">
        <v>1</v>
      </c>
      <c r="C17" s="26" t="s">
        <v>11</v>
      </c>
      <c r="D17" s="209" t="s">
        <v>11</v>
      </c>
      <c r="E17" s="9" t="s">
        <v>71</v>
      </c>
      <c r="F17" s="204"/>
      <c r="G17" s="49" t="s">
        <v>660</v>
      </c>
      <c r="H17" s="50" t="s">
        <v>659</v>
      </c>
      <c r="I17" s="50" t="s">
        <v>409</v>
      </c>
      <c r="J17" s="49" t="s">
        <v>661</v>
      </c>
      <c r="K17" s="9" t="s">
        <v>328</v>
      </c>
      <c r="L17" s="50" t="s">
        <v>329</v>
      </c>
      <c r="M17" s="27">
        <v>43808</v>
      </c>
      <c r="N17" s="206"/>
      <c r="O17" s="127"/>
      <c r="P17" s="127"/>
      <c r="Q17" s="127"/>
      <c r="R17" s="127"/>
      <c r="S17" s="127"/>
      <c r="T17" s="128"/>
      <c r="U17" s="128"/>
      <c r="V17" s="26"/>
      <c r="W17" s="26"/>
      <c r="X17" s="35">
        <v>18</v>
      </c>
      <c r="Y17" s="26">
        <v>44356</v>
      </c>
      <c r="Z17" s="206"/>
      <c r="AA17" s="87"/>
      <c r="AB17" s="87"/>
      <c r="AC17" s="87"/>
      <c r="AD17" s="87"/>
      <c r="AE17" s="87"/>
      <c r="AF17" s="199"/>
      <c r="AG17" s="87"/>
      <c r="AH17" s="123"/>
      <c r="AI17" s="87">
        <v>200000</v>
      </c>
      <c r="AJ17" s="87"/>
      <c r="AK17" s="180">
        <f t="shared" ref="AK17:AK22" si="6">+AI17-AJ17</f>
        <v>200000</v>
      </c>
      <c r="AL17" s="310">
        <v>64550.51</v>
      </c>
      <c r="AM17" s="123">
        <f t="shared" si="1"/>
        <v>32.275255000000001</v>
      </c>
      <c r="AN17" s="180">
        <f t="shared" si="2"/>
        <v>135449.49</v>
      </c>
      <c r="AO17" s="193"/>
    </row>
    <row r="18" spans="2:41" ht="49.5" hidden="1" customHeight="1" x14ac:dyDescent="0.25">
      <c r="B18" s="9">
        <v>1</v>
      </c>
      <c r="C18" s="251" t="s">
        <v>11</v>
      </c>
      <c r="D18" s="137" t="s">
        <v>11</v>
      </c>
      <c r="E18" s="252" t="s">
        <v>311</v>
      </c>
      <c r="F18" s="135"/>
      <c r="G18" s="253" t="s">
        <v>656</v>
      </c>
      <c r="H18" s="254" t="s">
        <v>655</v>
      </c>
      <c r="I18" s="220" t="s">
        <v>409</v>
      </c>
      <c r="J18" s="253" t="s">
        <v>657</v>
      </c>
      <c r="K18" s="255" t="s">
        <v>334</v>
      </c>
      <c r="L18" s="220" t="s">
        <v>658</v>
      </c>
      <c r="M18" s="256">
        <v>43749</v>
      </c>
      <c r="N18" s="87"/>
      <c r="O18" s="127"/>
      <c r="P18" s="127"/>
      <c r="Q18" s="127"/>
      <c r="R18" s="127"/>
      <c r="S18" s="127"/>
      <c r="T18" s="128"/>
      <c r="U18" s="128"/>
      <c r="V18" s="257"/>
      <c r="W18" s="257"/>
      <c r="X18" s="223">
        <v>6</v>
      </c>
      <c r="Y18" s="257">
        <v>43932</v>
      </c>
      <c r="Z18" s="87"/>
      <c r="AA18" s="87"/>
      <c r="AB18" s="87"/>
      <c r="AC18" s="87"/>
      <c r="AD18" s="87"/>
      <c r="AE18" s="87"/>
      <c r="AF18" s="123"/>
      <c r="AG18" s="258"/>
      <c r="AH18" s="234"/>
      <c r="AI18" s="258">
        <v>200000</v>
      </c>
      <c r="AJ18" s="258"/>
      <c r="AK18" s="258">
        <f t="shared" si="6"/>
        <v>200000</v>
      </c>
      <c r="AL18" s="258">
        <v>200000</v>
      </c>
      <c r="AM18" s="234">
        <f t="shared" si="1"/>
        <v>100</v>
      </c>
      <c r="AN18" s="258">
        <f t="shared" si="2"/>
        <v>0</v>
      </c>
      <c r="AO18" s="24"/>
    </row>
    <row r="19" spans="2:41" ht="49.5" customHeight="1" x14ac:dyDescent="0.2">
      <c r="B19" s="69">
        <v>1</v>
      </c>
      <c r="C19" s="26" t="s">
        <v>11</v>
      </c>
      <c r="D19" s="209" t="s">
        <v>11</v>
      </c>
      <c r="E19" s="9" t="s">
        <v>25</v>
      </c>
      <c r="F19" s="204" t="s">
        <v>374</v>
      </c>
      <c r="G19" s="49" t="s">
        <v>652</v>
      </c>
      <c r="H19" s="50" t="s">
        <v>653</v>
      </c>
      <c r="I19" s="50" t="s">
        <v>28</v>
      </c>
      <c r="J19" s="49" t="s">
        <v>654</v>
      </c>
      <c r="K19" s="9" t="s">
        <v>29</v>
      </c>
      <c r="L19" s="50" t="s">
        <v>289</v>
      </c>
      <c r="M19" s="27">
        <v>43740</v>
      </c>
      <c r="N19" s="206"/>
      <c r="O19" s="127"/>
      <c r="P19" s="127"/>
      <c r="Q19" s="127"/>
      <c r="R19" s="127"/>
      <c r="S19" s="127"/>
      <c r="T19" s="128"/>
      <c r="U19" s="128"/>
      <c r="V19" s="26"/>
      <c r="W19" s="26"/>
      <c r="X19" s="35">
        <v>36</v>
      </c>
      <c r="Y19" s="26">
        <v>44836</v>
      </c>
      <c r="Z19" s="206"/>
      <c r="AA19" s="87"/>
      <c r="AB19" s="87"/>
      <c r="AC19" s="87"/>
      <c r="AD19" s="87"/>
      <c r="AE19" s="87"/>
      <c r="AF19" s="199"/>
      <c r="AG19" s="87"/>
      <c r="AH19" s="123"/>
      <c r="AI19" s="87">
        <f>250000+1000000</f>
        <v>1250000</v>
      </c>
      <c r="AJ19" s="87"/>
      <c r="AK19" s="313">
        <f t="shared" si="6"/>
        <v>1250000</v>
      </c>
      <c r="AL19" s="320">
        <v>398713.56000000006</v>
      </c>
      <c r="AM19" s="123">
        <f t="shared" si="1"/>
        <v>31.897084800000002</v>
      </c>
      <c r="AN19" s="313">
        <f t="shared" si="2"/>
        <v>851286.44</v>
      </c>
      <c r="AO19" s="193"/>
    </row>
    <row r="20" spans="2:41" ht="39.75" customHeight="1" x14ac:dyDescent="0.2">
      <c r="B20" s="69">
        <v>1</v>
      </c>
      <c r="C20" s="26" t="s">
        <v>11</v>
      </c>
      <c r="D20" s="209" t="s">
        <v>11</v>
      </c>
      <c r="E20" s="9" t="s">
        <v>30</v>
      </c>
      <c r="F20" s="204" t="s">
        <v>367</v>
      </c>
      <c r="G20" s="49" t="s">
        <v>639</v>
      </c>
      <c r="H20" s="50" t="s">
        <v>640</v>
      </c>
      <c r="I20" s="50" t="s">
        <v>28</v>
      </c>
      <c r="J20" s="49" t="s">
        <v>643</v>
      </c>
      <c r="K20" s="9" t="s">
        <v>279</v>
      </c>
      <c r="L20" s="50" t="s">
        <v>454</v>
      </c>
      <c r="M20" s="27">
        <v>43735</v>
      </c>
      <c r="N20" s="206"/>
      <c r="O20" s="127"/>
      <c r="P20" s="127"/>
      <c r="Q20" s="127"/>
      <c r="R20" s="127"/>
      <c r="S20" s="127"/>
      <c r="T20" s="128"/>
      <c r="U20" s="128"/>
      <c r="V20" s="26"/>
      <c r="W20" s="26"/>
      <c r="X20" s="35">
        <v>36</v>
      </c>
      <c r="Y20" s="26">
        <v>44831</v>
      </c>
      <c r="Z20" s="206"/>
      <c r="AA20" s="87"/>
      <c r="AB20" s="87"/>
      <c r="AC20" s="87"/>
      <c r="AD20" s="87"/>
      <c r="AE20" s="87"/>
      <c r="AF20" s="199"/>
      <c r="AG20" s="87"/>
      <c r="AH20" s="123"/>
      <c r="AI20" s="87">
        <v>100000</v>
      </c>
      <c r="AJ20" s="87"/>
      <c r="AK20" s="313">
        <f t="shared" si="6"/>
        <v>100000</v>
      </c>
      <c r="AL20" s="314">
        <v>15573</v>
      </c>
      <c r="AM20" s="123">
        <f t="shared" ref="AM20:AM28" si="7">+AL20/AK20*100</f>
        <v>15.573</v>
      </c>
      <c r="AN20" s="313">
        <f t="shared" ref="AN20:AN28" si="8">+AK20-AL20</f>
        <v>84427</v>
      </c>
      <c r="AO20" s="193"/>
    </row>
    <row r="21" spans="2:41" ht="49.5" customHeight="1" x14ac:dyDescent="0.25">
      <c r="B21" s="69">
        <v>1</v>
      </c>
      <c r="C21" s="26" t="s">
        <v>11</v>
      </c>
      <c r="D21" s="209" t="s">
        <v>11</v>
      </c>
      <c r="E21" s="9" t="s">
        <v>121</v>
      </c>
      <c r="F21" s="204"/>
      <c r="G21" s="49" t="s">
        <v>644</v>
      </c>
      <c r="H21" s="50" t="s">
        <v>638</v>
      </c>
      <c r="I21" s="50" t="s">
        <v>28</v>
      </c>
      <c r="J21" s="49" t="s">
        <v>645</v>
      </c>
      <c r="K21" s="9" t="s">
        <v>174</v>
      </c>
      <c r="L21" s="50" t="s">
        <v>646</v>
      </c>
      <c r="M21" s="27">
        <v>43738</v>
      </c>
      <c r="N21" s="206"/>
      <c r="O21" s="127"/>
      <c r="P21" s="127"/>
      <c r="Q21" s="127"/>
      <c r="R21" s="127"/>
      <c r="S21" s="127"/>
      <c r="T21" s="128"/>
      <c r="U21" s="128"/>
      <c r="V21" s="187">
        <v>43738</v>
      </c>
      <c r="W21" s="26"/>
      <c r="X21" s="35">
        <v>36</v>
      </c>
      <c r="Y21" s="26">
        <v>44834</v>
      </c>
      <c r="Z21" s="206"/>
      <c r="AA21" s="87"/>
      <c r="AB21" s="87"/>
      <c r="AC21" s="87"/>
      <c r="AD21" s="87"/>
      <c r="AE21" s="87"/>
      <c r="AF21" s="199"/>
      <c r="AG21" s="87"/>
      <c r="AH21" s="123"/>
      <c r="AI21" s="87">
        <v>200000</v>
      </c>
      <c r="AJ21" s="87"/>
      <c r="AK21" s="313">
        <f t="shared" si="6"/>
        <v>200000</v>
      </c>
      <c r="AL21" s="314">
        <v>173290.25</v>
      </c>
      <c r="AM21" s="123">
        <f t="shared" si="7"/>
        <v>86.645125000000007</v>
      </c>
      <c r="AN21" s="313">
        <f t="shared" si="8"/>
        <v>26709.75</v>
      </c>
      <c r="AO21" s="24"/>
    </row>
    <row r="22" spans="2:41" ht="49.5" hidden="1" customHeight="1" x14ac:dyDescent="0.25">
      <c r="B22" s="9">
        <v>1</v>
      </c>
      <c r="C22" s="251" t="s">
        <v>11</v>
      </c>
      <c r="D22" s="26" t="s">
        <v>11</v>
      </c>
      <c r="E22" s="252" t="s">
        <v>311</v>
      </c>
      <c r="F22" s="135"/>
      <c r="G22" s="253" t="s">
        <v>647</v>
      </c>
      <c r="H22" s="259" t="s">
        <v>637</v>
      </c>
      <c r="I22" s="220" t="s">
        <v>409</v>
      </c>
      <c r="J22" s="253" t="s">
        <v>648</v>
      </c>
      <c r="K22" s="255" t="s">
        <v>334</v>
      </c>
      <c r="L22" s="220" t="s">
        <v>440</v>
      </c>
      <c r="M22" s="260">
        <v>43663</v>
      </c>
      <c r="N22" s="87"/>
      <c r="O22" s="127"/>
      <c r="P22" s="127"/>
      <c r="Q22" s="127"/>
      <c r="R22" s="127"/>
      <c r="S22" s="127"/>
      <c r="T22" s="128"/>
      <c r="U22" s="128"/>
      <c r="V22" s="257"/>
      <c r="W22" s="257"/>
      <c r="X22" s="223">
        <v>6</v>
      </c>
      <c r="Y22" s="257">
        <v>43866</v>
      </c>
      <c r="Z22" s="87">
        <v>6</v>
      </c>
      <c r="AA22" s="87"/>
      <c r="AB22" s="87"/>
      <c r="AC22" s="87"/>
      <c r="AD22" s="87"/>
      <c r="AE22" s="87"/>
      <c r="AF22" s="26">
        <v>44104</v>
      </c>
      <c r="AG22" s="258"/>
      <c r="AH22" s="234"/>
      <c r="AI22" s="258">
        <v>200000</v>
      </c>
      <c r="AJ22" s="258">
        <v>11245.9</v>
      </c>
      <c r="AK22" s="258">
        <f t="shared" si="6"/>
        <v>188754.1</v>
      </c>
      <c r="AL22" s="258">
        <v>188754.1</v>
      </c>
      <c r="AM22" s="234">
        <f t="shared" si="7"/>
        <v>100</v>
      </c>
      <c r="AN22" s="258">
        <f t="shared" si="8"/>
        <v>0</v>
      </c>
      <c r="AO22" s="24"/>
    </row>
    <row r="23" spans="2:41" ht="39" customHeight="1" x14ac:dyDescent="0.25">
      <c r="B23" s="69">
        <v>1</v>
      </c>
      <c r="C23" s="26" t="s">
        <v>11</v>
      </c>
      <c r="D23" s="209" t="s">
        <v>11</v>
      </c>
      <c r="E23" s="9" t="s">
        <v>25</v>
      </c>
      <c r="F23" s="204"/>
      <c r="G23" s="49" t="s">
        <v>588</v>
      </c>
      <c r="H23" s="50" t="s">
        <v>589</v>
      </c>
      <c r="I23" s="50" t="s">
        <v>28</v>
      </c>
      <c r="J23" s="49" t="s">
        <v>590</v>
      </c>
      <c r="K23" s="9" t="s">
        <v>64</v>
      </c>
      <c r="L23" s="50" t="s">
        <v>306</v>
      </c>
      <c r="M23" s="27">
        <v>43637</v>
      </c>
      <c r="N23" s="206"/>
      <c r="O23" s="127"/>
      <c r="P23" s="127"/>
      <c r="Q23" s="127"/>
      <c r="R23" s="127"/>
      <c r="S23" s="127"/>
      <c r="T23" s="128"/>
      <c r="U23" s="128"/>
      <c r="V23" s="26"/>
      <c r="W23" s="26"/>
      <c r="X23" s="35">
        <v>36</v>
      </c>
      <c r="Y23" s="26">
        <v>44733</v>
      </c>
      <c r="Z23" s="206"/>
      <c r="AA23" s="87"/>
      <c r="AB23" s="87"/>
      <c r="AC23" s="87"/>
      <c r="AD23" s="87"/>
      <c r="AE23" s="87"/>
      <c r="AF23" s="199"/>
      <c r="AG23" s="87"/>
      <c r="AH23" s="123"/>
      <c r="AI23" s="87">
        <v>200000</v>
      </c>
      <c r="AJ23" s="87"/>
      <c r="AK23" s="313">
        <f t="shared" ref="AK23:AK28" si="9">+AI23-AJ23</f>
        <v>200000</v>
      </c>
      <c r="AL23" s="314">
        <v>199849.79</v>
      </c>
      <c r="AM23" s="123">
        <f t="shared" si="7"/>
        <v>99.924895000000006</v>
      </c>
      <c r="AN23" s="313">
        <f t="shared" si="8"/>
        <v>150.20999999999185</v>
      </c>
      <c r="AO23" s="24"/>
    </row>
    <row r="24" spans="2:41" ht="37.5" customHeight="1" x14ac:dyDescent="0.25">
      <c r="B24" s="69">
        <v>1</v>
      </c>
      <c r="C24" s="26" t="s">
        <v>11</v>
      </c>
      <c r="D24" s="209" t="s">
        <v>11</v>
      </c>
      <c r="E24" s="9" t="s">
        <v>375</v>
      </c>
      <c r="F24" s="204" t="s">
        <v>585</v>
      </c>
      <c r="G24" s="49" t="s">
        <v>586</v>
      </c>
      <c r="H24" s="50" t="s">
        <v>584</v>
      </c>
      <c r="I24" s="50" t="s">
        <v>28</v>
      </c>
      <c r="J24" s="49" t="s">
        <v>587</v>
      </c>
      <c r="K24" s="9" t="s">
        <v>280</v>
      </c>
      <c r="L24" s="50" t="s">
        <v>323</v>
      </c>
      <c r="M24" s="27">
        <v>43634</v>
      </c>
      <c r="N24" s="206"/>
      <c r="O24" s="127"/>
      <c r="P24" s="127"/>
      <c r="Q24" s="127"/>
      <c r="R24" s="127"/>
      <c r="S24" s="127"/>
      <c r="T24" s="128"/>
      <c r="U24" s="128"/>
      <c r="V24" s="26"/>
      <c r="W24" s="26"/>
      <c r="X24" s="35">
        <v>24</v>
      </c>
      <c r="Y24" s="26">
        <v>44365</v>
      </c>
      <c r="Z24" s="206">
        <v>12</v>
      </c>
      <c r="AA24" s="87"/>
      <c r="AB24" s="87"/>
      <c r="AC24" s="87"/>
      <c r="AD24" s="87"/>
      <c r="AE24" s="87"/>
      <c r="AF24" s="200">
        <v>44730</v>
      </c>
      <c r="AG24" s="87"/>
      <c r="AH24" s="123"/>
      <c r="AI24" s="87">
        <v>250000</v>
      </c>
      <c r="AJ24" s="87"/>
      <c r="AK24" s="313">
        <f t="shared" si="9"/>
        <v>250000</v>
      </c>
      <c r="AL24" s="314">
        <v>211956.87</v>
      </c>
      <c r="AM24" s="123">
        <f t="shared" si="7"/>
        <v>84.782747999999998</v>
      </c>
      <c r="AN24" s="313">
        <f t="shared" si="8"/>
        <v>38043.130000000005</v>
      </c>
      <c r="AO24" s="24"/>
    </row>
    <row r="25" spans="2:41" ht="39" customHeight="1" x14ac:dyDescent="0.25">
      <c r="B25" s="69">
        <v>1</v>
      </c>
      <c r="C25" s="26" t="s">
        <v>11</v>
      </c>
      <c r="D25" s="209" t="s">
        <v>11</v>
      </c>
      <c r="E25" s="9" t="s">
        <v>25</v>
      </c>
      <c r="F25" s="204" t="s">
        <v>618</v>
      </c>
      <c r="G25" s="49" t="s">
        <v>619</v>
      </c>
      <c r="H25" s="50" t="s">
        <v>620</v>
      </c>
      <c r="I25" s="50" t="s">
        <v>28</v>
      </c>
      <c r="J25" s="49" t="s">
        <v>621</v>
      </c>
      <c r="K25" s="9" t="s">
        <v>52</v>
      </c>
      <c r="L25" s="50" t="s">
        <v>622</v>
      </c>
      <c r="M25" s="27">
        <v>43606</v>
      </c>
      <c r="N25" s="206"/>
      <c r="O25" s="127"/>
      <c r="P25" s="127"/>
      <c r="Q25" s="127"/>
      <c r="R25" s="127"/>
      <c r="S25" s="127"/>
      <c r="T25" s="128"/>
      <c r="U25" s="128"/>
      <c r="V25" s="26"/>
      <c r="W25" s="26"/>
      <c r="X25" s="35">
        <v>36</v>
      </c>
      <c r="Y25" s="26">
        <v>44702</v>
      </c>
      <c r="Z25" s="206"/>
      <c r="AA25" s="87"/>
      <c r="AB25" s="87"/>
      <c r="AC25" s="87"/>
      <c r="AD25" s="87"/>
      <c r="AE25" s="87"/>
      <c r="AF25" s="199"/>
      <c r="AG25" s="87"/>
      <c r="AH25" s="123"/>
      <c r="AI25" s="87">
        <v>200000</v>
      </c>
      <c r="AJ25" s="87"/>
      <c r="AK25" s="313">
        <f t="shared" si="9"/>
        <v>200000</v>
      </c>
      <c r="AL25" s="314">
        <v>168023.27</v>
      </c>
      <c r="AM25" s="123">
        <f t="shared" si="7"/>
        <v>84.011634999999998</v>
      </c>
      <c r="AN25" s="313">
        <f t="shared" si="8"/>
        <v>31976.73000000001</v>
      </c>
      <c r="AO25" s="24"/>
    </row>
    <row r="26" spans="2:41" ht="49.5" customHeight="1" x14ac:dyDescent="0.25">
      <c r="B26" s="69">
        <v>1</v>
      </c>
      <c r="C26" s="26" t="s">
        <v>11</v>
      </c>
      <c r="D26" s="209" t="s">
        <v>11</v>
      </c>
      <c r="E26" s="9" t="s">
        <v>25</v>
      </c>
      <c r="F26" s="204"/>
      <c r="G26" s="49" t="s">
        <v>614</v>
      </c>
      <c r="H26" s="50" t="s">
        <v>615</v>
      </c>
      <c r="I26" s="50" t="s">
        <v>28</v>
      </c>
      <c r="J26" s="49" t="s">
        <v>616</v>
      </c>
      <c r="K26" s="9" t="s">
        <v>64</v>
      </c>
      <c r="L26" s="50" t="s">
        <v>617</v>
      </c>
      <c r="M26" s="27">
        <v>43600</v>
      </c>
      <c r="N26" s="206"/>
      <c r="O26" s="127"/>
      <c r="P26" s="127"/>
      <c r="Q26" s="127"/>
      <c r="R26" s="127"/>
      <c r="S26" s="127"/>
      <c r="T26" s="128"/>
      <c r="U26" s="128"/>
      <c r="V26" s="26"/>
      <c r="W26" s="26"/>
      <c r="X26" s="35">
        <v>36</v>
      </c>
      <c r="Y26" s="26">
        <v>44696</v>
      </c>
      <c r="Z26" s="206"/>
      <c r="AA26" s="87"/>
      <c r="AB26" s="87"/>
      <c r="AC26" s="87"/>
      <c r="AD26" s="87"/>
      <c r="AE26" s="87"/>
      <c r="AF26" s="199"/>
      <c r="AG26" s="87"/>
      <c r="AH26" s="123"/>
      <c r="AI26" s="87">
        <v>200000</v>
      </c>
      <c r="AJ26" s="87"/>
      <c r="AK26" s="313">
        <f t="shared" si="9"/>
        <v>200000</v>
      </c>
      <c r="AL26" s="314">
        <v>180819</v>
      </c>
      <c r="AM26" s="123">
        <f t="shared" si="7"/>
        <v>90.409499999999994</v>
      </c>
      <c r="AN26" s="313">
        <f t="shared" si="8"/>
        <v>19181</v>
      </c>
      <c r="AO26" s="24"/>
    </row>
    <row r="27" spans="2:41" ht="39" customHeight="1" x14ac:dyDescent="0.25">
      <c r="B27" s="69">
        <v>1</v>
      </c>
      <c r="C27" s="26" t="s">
        <v>11</v>
      </c>
      <c r="D27" s="209" t="s">
        <v>11</v>
      </c>
      <c r="E27" s="9" t="s">
        <v>49</v>
      </c>
      <c r="F27" s="204"/>
      <c r="G27" s="49" t="s">
        <v>610</v>
      </c>
      <c r="H27" s="50" t="s">
        <v>611</v>
      </c>
      <c r="I27" s="50" t="s">
        <v>28</v>
      </c>
      <c r="J27" s="49" t="s">
        <v>612</v>
      </c>
      <c r="K27" s="9" t="s">
        <v>52</v>
      </c>
      <c r="L27" s="50" t="s">
        <v>613</v>
      </c>
      <c r="M27" s="27">
        <v>43584</v>
      </c>
      <c r="N27" s="206"/>
      <c r="O27" s="127"/>
      <c r="P27" s="127"/>
      <c r="Q27" s="127"/>
      <c r="R27" s="127"/>
      <c r="S27" s="127"/>
      <c r="T27" s="128"/>
      <c r="U27" s="128"/>
      <c r="V27" s="26"/>
      <c r="W27" s="26"/>
      <c r="X27" s="35">
        <v>30</v>
      </c>
      <c r="Y27" s="26">
        <v>44498</v>
      </c>
      <c r="Z27" s="206"/>
      <c r="AA27" s="87"/>
      <c r="AB27" s="87"/>
      <c r="AC27" s="87"/>
      <c r="AD27" s="87"/>
      <c r="AE27" s="87"/>
      <c r="AF27" s="199"/>
      <c r="AG27" s="87"/>
      <c r="AH27" s="123"/>
      <c r="AI27" s="87">
        <v>450000</v>
      </c>
      <c r="AJ27" s="87"/>
      <c r="AK27" s="313">
        <f t="shared" si="9"/>
        <v>450000</v>
      </c>
      <c r="AL27" s="313">
        <v>448751.08</v>
      </c>
      <c r="AM27" s="123">
        <f t="shared" si="7"/>
        <v>99.722462222222234</v>
      </c>
      <c r="AN27" s="313">
        <f t="shared" si="8"/>
        <v>1248.9199999999837</v>
      </c>
      <c r="AO27" s="24"/>
    </row>
    <row r="28" spans="2:41" ht="43.5" customHeight="1" x14ac:dyDescent="0.25">
      <c r="B28" s="69">
        <v>1</v>
      </c>
      <c r="C28" s="26" t="s">
        <v>11</v>
      </c>
      <c r="D28" s="209" t="s">
        <v>11</v>
      </c>
      <c r="E28" s="9" t="s">
        <v>605</v>
      </c>
      <c r="F28" s="204"/>
      <c r="G28" s="49" t="s">
        <v>606</v>
      </c>
      <c r="H28" s="50" t="s">
        <v>607</v>
      </c>
      <c r="I28" s="50" t="s">
        <v>28</v>
      </c>
      <c r="J28" s="49" t="s">
        <v>608</v>
      </c>
      <c r="K28" s="9" t="s">
        <v>320</v>
      </c>
      <c r="L28" s="50" t="s">
        <v>609</v>
      </c>
      <c r="M28" s="27">
        <v>43538</v>
      </c>
      <c r="N28" s="206"/>
      <c r="O28" s="127"/>
      <c r="P28" s="127"/>
      <c r="Q28" s="127"/>
      <c r="R28" s="127"/>
      <c r="S28" s="127"/>
      <c r="T28" s="128"/>
      <c r="U28" s="128"/>
      <c r="V28" s="26"/>
      <c r="W28" s="26"/>
      <c r="X28" s="35">
        <v>24</v>
      </c>
      <c r="Y28" s="26">
        <v>44269</v>
      </c>
      <c r="Z28" s="206">
        <v>12</v>
      </c>
      <c r="AA28" s="87"/>
      <c r="AB28" s="87"/>
      <c r="AC28" s="87"/>
      <c r="AD28" s="87"/>
      <c r="AE28" s="87"/>
      <c r="AF28" s="200">
        <v>44634</v>
      </c>
      <c r="AG28" s="87"/>
      <c r="AH28" s="123"/>
      <c r="AI28" s="87">
        <v>400000</v>
      </c>
      <c r="AJ28" s="87"/>
      <c r="AK28" s="313">
        <f t="shared" si="9"/>
        <v>400000</v>
      </c>
      <c r="AL28" s="313">
        <v>356576.63</v>
      </c>
      <c r="AM28" s="123">
        <f t="shared" si="7"/>
        <v>89.144157500000006</v>
      </c>
      <c r="AN28" s="313">
        <f t="shared" si="8"/>
        <v>43423.369999999995</v>
      </c>
      <c r="AO28" s="24"/>
    </row>
    <row r="29" spans="2:41" ht="39" customHeight="1" x14ac:dyDescent="0.2">
      <c r="B29" s="293"/>
      <c r="C29" s="192" t="s">
        <v>163</v>
      </c>
      <c r="D29" s="216" t="s">
        <v>163</v>
      </c>
      <c r="E29" s="192" t="s">
        <v>49</v>
      </c>
      <c r="F29" s="295"/>
      <c r="G29" s="304" t="s">
        <v>724</v>
      </c>
      <c r="H29" s="192"/>
      <c r="I29" s="192" t="s">
        <v>28</v>
      </c>
      <c r="J29" s="292" t="s">
        <v>723</v>
      </c>
      <c r="K29" s="192" t="s">
        <v>52</v>
      </c>
      <c r="L29" s="192"/>
      <c r="M29" s="29">
        <v>44179</v>
      </c>
      <c r="N29" s="210"/>
      <c r="O29" s="196"/>
      <c r="P29" s="196"/>
      <c r="Q29" s="196"/>
      <c r="R29" s="196"/>
      <c r="S29" s="196"/>
      <c r="T29" s="196"/>
      <c r="U29" s="196"/>
      <c r="V29" s="275"/>
      <c r="W29" s="275"/>
      <c r="X29" s="275"/>
      <c r="Y29" s="275"/>
      <c r="Z29" s="299"/>
      <c r="AA29" s="275"/>
      <c r="AB29" s="275"/>
      <c r="AC29" s="275"/>
      <c r="AD29" s="275"/>
      <c r="AE29" s="275"/>
      <c r="AF29" s="300"/>
      <c r="AG29" s="275"/>
      <c r="AH29" s="275"/>
      <c r="AI29" s="275"/>
      <c r="AJ29" s="275"/>
      <c r="AK29" s="313">
        <v>250000</v>
      </c>
      <c r="AL29" s="313">
        <v>0</v>
      </c>
      <c r="AM29" s="308">
        <f>+AL29/AK29</f>
        <v>0</v>
      </c>
      <c r="AN29" s="309">
        <f t="shared" ref="AN29:AN60" si="10">+AK29-AL29</f>
        <v>250000</v>
      </c>
      <c r="AO29" s="24" t="s">
        <v>725</v>
      </c>
    </row>
    <row r="30" spans="2:41" ht="42" customHeight="1" x14ac:dyDescent="0.2">
      <c r="B30" s="293"/>
      <c r="C30" s="192" t="s">
        <v>163</v>
      </c>
      <c r="D30" s="216" t="s">
        <v>163</v>
      </c>
      <c r="E30" s="192" t="s">
        <v>714</v>
      </c>
      <c r="F30" s="295"/>
      <c r="G30" s="304" t="s">
        <v>713</v>
      </c>
      <c r="H30" s="50"/>
      <c r="I30" s="192" t="s">
        <v>28</v>
      </c>
      <c r="J30" s="292" t="s">
        <v>715</v>
      </c>
      <c r="K30" s="192" t="s">
        <v>293</v>
      </c>
      <c r="L30" s="192"/>
      <c r="M30" s="29">
        <v>44179</v>
      </c>
      <c r="N30" s="298"/>
      <c r="O30" s="196"/>
      <c r="P30" s="196"/>
      <c r="Q30" s="196"/>
      <c r="R30" s="196"/>
      <c r="S30" s="196"/>
      <c r="T30" s="196"/>
      <c r="U30" s="196"/>
      <c r="V30" s="26"/>
      <c r="W30" s="48"/>
      <c r="X30" s="48"/>
      <c r="Y30" s="26"/>
      <c r="Z30" s="299"/>
      <c r="AA30" s="275"/>
      <c r="AB30" s="275"/>
      <c r="AC30" s="275"/>
      <c r="AD30" s="275"/>
      <c r="AE30" s="275"/>
      <c r="AF30" s="300"/>
      <c r="AG30" s="43"/>
      <c r="AH30" s="275"/>
      <c r="AI30" s="87"/>
      <c r="AJ30" s="87"/>
      <c r="AK30" s="313">
        <v>80000</v>
      </c>
      <c r="AL30" s="315">
        <v>0</v>
      </c>
      <c r="AM30" s="123">
        <f t="shared" ref="AM30:AM48" si="11">+AL30/AK30*100</f>
        <v>0</v>
      </c>
      <c r="AN30" s="313">
        <f t="shared" si="10"/>
        <v>80000</v>
      </c>
      <c r="AO30" s="24"/>
    </row>
    <row r="31" spans="2:41" ht="39" customHeight="1" x14ac:dyDescent="0.2">
      <c r="B31" s="294"/>
      <c r="C31" s="192" t="s">
        <v>163</v>
      </c>
      <c r="D31" s="29" t="s">
        <v>163</v>
      </c>
      <c r="E31" s="192" t="s">
        <v>374</v>
      </c>
      <c r="F31" s="297"/>
      <c r="G31" s="304" t="s">
        <v>716</v>
      </c>
      <c r="H31" s="50"/>
      <c r="I31" s="192" t="s">
        <v>28</v>
      </c>
      <c r="J31" s="306" t="s">
        <v>717</v>
      </c>
      <c r="K31" s="303" t="s">
        <v>29</v>
      </c>
      <c r="L31" s="305"/>
      <c r="M31" s="282">
        <v>44099</v>
      </c>
      <c r="N31" s="194"/>
      <c r="O31" s="196"/>
      <c r="P31" s="196"/>
      <c r="Q31" s="196"/>
      <c r="R31" s="196"/>
      <c r="S31" s="196"/>
      <c r="T31" s="196"/>
      <c r="U31" s="196"/>
      <c r="V31" s="257"/>
      <c r="W31" s="228"/>
      <c r="X31" s="228">
        <v>24</v>
      </c>
      <c r="Y31" s="257"/>
      <c r="Z31" s="275"/>
      <c r="AA31" s="275"/>
      <c r="AB31" s="275"/>
      <c r="AC31" s="275"/>
      <c r="AD31" s="275"/>
      <c r="AE31" s="275"/>
      <c r="AF31" s="275"/>
      <c r="AG31" s="229"/>
      <c r="AH31" s="290"/>
      <c r="AI31" s="258"/>
      <c r="AJ31" s="258"/>
      <c r="AK31" s="313">
        <v>500000</v>
      </c>
      <c r="AL31" s="315">
        <v>0</v>
      </c>
      <c r="AM31" s="123">
        <f t="shared" si="11"/>
        <v>0</v>
      </c>
      <c r="AN31" s="313">
        <f t="shared" si="10"/>
        <v>500000</v>
      </c>
      <c r="AO31" s="24"/>
    </row>
    <row r="32" spans="2:41" ht="35.25" customHeight="1" x14ac:dyDescent="0.2">
      <c r="B32" s="293"/>
      <c r="C32" s="192" t="s">
        <v>163</v>
      </c>
      <c r="D32" s="216" t="s">
        <v>163</v>
      </c>
      <c r="E32" s="192" t="s">
        <v>711</v>
      </c>
      <c r="F32" s="295"/>
      <c r="G32" s="304" t="s">
        <v>710</v>
      </c>
      <c r="H32" s="50"/>
      <c r="I32" s="192" t="s">
        <v>28</v>
      </c>
      <c r="J32" s="292" t="s">
        <v>712</v>
      </c>
      <c r="K32" s="192" t="s">
        <v>74</v>
      </c>
      <c r="L32" s="192"/>
      <c r="M32" s="29">
        <v>44064</v>
      </c>
      <c r="N32" s="210"/>
      <c r="O32" s="196"/>
      <c r="P32" s="196"/>
      <c r="Q32" s="196"/>
      <c r="R32" s="196"/>
      <c r="S32" s="196"/>
      <c r="T32" s="196"/>
      <c r="U32" s="196"/>
      <c r="V32" s="26"/>
      <c r="W32" s="48"/>
      <c r="X32" s="48"/>
      <c r="Y32" s="26"/>
      <c r="Z32" s="299"/>
      <c r="AA32" s="275"/>
      <c r="AB32" s="275"/>
      <c r="AC32" s="275"/>
      <c r="AD32" s="275"/>
      <c r="AE32" s="275"/>
      <c r="AF32" s="301"/>
      <c r="AG32" s="43"/>
      <c r="AH32" s="275"/>
      <c r="AI32" s="87"/>
      <c r="AJ32" s="87"/>
      <c r="AK32" s="313">
        <v>25000</v>
      </c>
      <c r="AL32" s="315">
        <v>25000</v>
      </c>
      <c r="AM32" s="123">
        <f t="shared" si="11"/>
        <v>100</v>
      </c>
      <c r="AN32" s="313">
        <f t="shared" si="10"/>
        <v>0</v>
      </c>
      <c r="AO32" s="24"/>
    </row>
    <row r="33" spans="1:41" ht="49.5" customHeight="1" x14ac:dyDescent="0.2">
      <c r="B33" s="293"/>
      <c r="C33" s="192" t="s">
        <v>163</v>
      </c>
      <c r="D33" s="216" t="s">
        <v>163</v>
      </c>
      <c r="E33" s="192" t="s">
        <v>25</v>
      </c>
      <c r="F33" s="295"/>
      <c r="G33" s="304" t="s">
        <v>719</v>
      </c>
      <c r="H33" s="50"/>
      <c r="I33" s="192" t="s">
        <v>28</v>
      </c>
      <c r="J33" s="307" t="s">
        <v>718</v>
      </c>
      <c r="K33" s="192" t="s">
        <v>64</v>
      </c>
      <c r="L33" s="192"/>
      <c r="M33" s="29">
        <v>44028</v>
      </c>
      <c r="N33" s="298"/>
      <c r="O33" s="196"/>
      <c r="P33" s="196"/>
      <c r="Q33" s="196"/>
      <c r="R33" s="196"/>
      <c r="S33" s="196"/>
      <c r="T33" s="196"/>
      <c r="U33" s="196"/>
      <c r="V33" s="26"/>
      <c r="W33" s="48"/>
      <c r="X33" s="48"/>
      <c r="Y33" s="26"/>
      <c r="Z33" s="299"/>
      <c r="AA33" s="275"/>
      <c r="AB33" s="275"/>
      <c r="AC33" s="275"/>
      <c r="AD33" s="275"/>
      <c r="AE33" s="275"/>
      <c r="AF33" s="300"/>
      <c r="AG33" s="43"/>
      <c r="AH33" s="275"/>
      <c r="AI33" s="87"/>
      <c r="AJ33" s="87"/>
      <c r="AK33" s="313">
        <v>2585000</v>
      </c>
      <c r="AL33" s="315">
        <v>230430</v>
      </c>
      <c r="AM33" s="123">
        <f t="shared" si="11"/>
        <v>8.9141199226305599</v>
      </c>
      <c r="AN33" s="313">
        <f t="shared" si="10"/>
        <v>2354570</v>
      </c>
      <c r="AO33" s="24"/>
    </row>
    <row r="34" spans="1:41" ht="49.5" customHeight="1" x14ac:dyDescent="0.25">
      <c r="B34" s="69">
        <v>1</v>
      </c>
      <c r="C34" s="26" t="s">
        <v>11</v>
      </c>
      <c r="D34" s="209" t="s">
        <v>11</v>
      </c>
      <c r="E34" s="9" t="s">
        <v>30</v>
      </c>
      <c r="F34" s="204" t="s">
        <v>365</v>
      </c>
      <c r="G34" s="49" t="s">
        <v>571</v>
      </c>
      <c r="H34" s="50" t="s">
        <v>572</v>
      </c>
      <c r="I34" s="50" t="s">
        <v>28</v>
      </c>
      <c r="J34" s="49" t="s">
        <v>573</v>
      </c>
      <c r="K34" s="9" t="s">
        <v>293</v>
      </c>
      <c r="L34" s="50" t="s">
        <v>294</v>
      </c>
      <c r="M34" s="27">
        <v>43411</v>
      </c>
      <c r="N34" s="206"/>
      <c r="O34" s="127"/>
      <c r="P34" s="127"/>
      <c r="Q34" s="127"/>
      <c r="R34" s="127"/>
      <c r="S34" s="127"/>
      <c r="T34" s="128"/>
      <c r="U34" s="128"/>
      <c r="V34" s="26"/>
      <c r="W34" s="26"/>
      <c r="X34" s="35">
        <v>36</v>
      </c>
      <c r="Y34" s="26">
        <v>44509</v>
      </c>
      <c r="Z34" s="206"/>
      <c r="AA34" s="87"/>
      <c r="AB34" s="87"/>
      <c r="AC34" s="87"/>
      <c r="AD34" s="87"/>
      <c r="AE34" s="87"/>
      <c r="AF34" s="199"/>
      <c r="AG34" s="87"/>
      <c r="AH34" s="123"/>
      <c r="AI34" s="87">
        <v>200000</v>
      </c>
      <c r="AJ34" s="87"/>
      <c r="AK34" s="313">
        <f t="shared" ref="AK34:AK65" si="12">+AI34-AJ34</f>
        <v>200000</v>
      </c>
      <c r="AL34" s="313">
        <v>68724.789999999994</v>
      </c>
      <c r="AM34" s="123">
        <f t="shared" si="11"/>
        <v>34.362394999999992</v>
      </c>
      <c r="AN34" s="313">
        <f t="shared" si="10"/>
        <v>131275.21000000002</v>
      </c>
      <c r="AO34" s="24"/>
    </row>
    <row r="35" spans="1:41" s="131" customFormat="1" ht="49.5" hidden="1" customHeight="1" x14ac:dyDescent="0.25">
      <c r="A35" s="7"/>
      <c r="B35" s="69">
        <v>1</v>
      </c>
      <c r="C35" s="26" t="s">
        <v>11</v>
      </c>
      <c r="D35" s="209" t="s">
        <v>11</v>
      </c>
      <c r="E35" s="9" t="s">
        <v>581</v>
      </c>
      <c r="F35" s="204"/>
      <c r="G35" s="49" t="s">
        <v>582</v>
      </c>
      <c r="H35" s="50" t="s">
        <v>580</v>
      </c>
      <c r="I35" s="50" t="s">
        <v>409</v>
      </c>
      <c r="J35" s="49" t="s">
        <v>583</v>
      </c>
      <c r="K35" s="9" t="s">
        <v>148</v>
      </c>
      <c r="L35" s="50" t="s">
        <v>148</v>
      </c>
      <c r="M35" s="27">
        <v>43388</v>
      </c>
      <c r="N35" s="206"/>
      <c r="O35" s="127"/>
      <c r="P35" s="127"/>
      <c r="Q35" s="127"/>
      <c r="R35" s="127"/>
      <c r="S35" s="127"/>
      <c r="T35" s="128"/>
      <c r="U35" s="128"/>
      <c r="V35" s="26"/>
      <c r="W35" s="26"/>
      <c r="X35" s="35">
        <v>24</v>
      </c>
      <c r="Y35" s="26">
        <v>44484</v>
      </c>
      <c r="Z35" s="206">
        <v>12</v>
      </c>
      <c r="AA35" s="87"/>
      <c r="AB35" s="87"/>
      <c r="AC35" s="87"/>
      <c r="AD35" s="87"/>
      <c r="AE35" s="87"/>
      <c r="AF35" s="200">
        <v>44484</v>
      </c>
      <c r="AG35" s="87"/>
      <c r="AH35" s="123"/>
      <c r="AI35" s="87">
        <v>780000</v>
      </c>
      <c r="AJ35" s="87"/>
      <c r="AK35" s="180">
        <f t="shared" si="12"/>
        <v>780000</v>
      </c>
      <c r="AL35" s="180">
        <v>778721.53</v>
      </c>
      <c r="AM35" s="123">
        <f t="shared" si="11"/>
        <v>99.836093589743598</v>
      </c>
      <c r="AN35" s="180">
        <f t="shared" si="10"/>
        <v>1278.4699999999721</v>
      </c>
      <c r="AO35" s="24"/>
    </row>
    <row r="36" spans="1:41" s="131" customFormat="1" ht="37.5" customHeight="1" x14ac:dyDescent="0.25">
      <c r="A36" s="7"/>
      <c r="B36" s="69">
        <v>1</v>
      </c>
      <c r="C36" s="26" t="s">
        <v>11</v>
      </c>
      <c r="D36" s="209" t="s">
        <v>11</v>
      </c>
      <c r="E36" s="9" t="s">
        <v>150</v>
      </c>
      <c r="F36" s="204"/>
      <c r="G36" s="49" t="s">
        <v>574</v>
      </c>
      <c r="H36" s="50" t="s">
        <v>563</v>
      </c>
      <c r="I36" s="50" t="s">
        <v>28</v>
      </c>
      <c r="J36" s="49" t="s">
        <v>570</v>
      </c>
      <c r="K36" s="50" t="s">
        <v>133</v>
      </c>
      <c r="L36" s="29" t="s">
        <v>281</v>
      </c>
      <c r="M36" s="27">
        <v>43367</v>
      </c>
      <c r="N36" s="206"/>
      <c r="O36" s="127"/>
      <c r="P36" s="127"/>
      <c r="Q36" s="127"/>
      <c r="R36" s="127"/>
      <c r="S36" s="127"/>
      <c r="T36" s="128"/>
      <c r="U36" s="128"/>
      <c r="V36" s="26"/>
      <c r="W36" s="26"/>
      <c r="X36" s="35">
        <v>36</v>
      </c>
      <c r="Y36" s="26">
        <v>44463</v>
      </c>
      <c r="Z36" s="206">
        <v>12</v>
      </c>
      <c r="AA36" s="87"/>
      <c r="AB36" s="87"/>
      <c r="AC36" s="87"/>
      <c r="AD36" s="87"/>
      <c r="AE36" s="87"/>
      <c r="AF36" s="200">
        <v>44828</v>
      </c>
      <c r="AG36" s="87"/>
      <c r="AH36" s="123"/>
      <c r="AI36" s="87">
        <v>950000</v>
      </c>
      <c r="AJ36" s="123"/>
      <c r="AK36" s="313">
        <f t="shared" si="12"/>
        <v>950000</v>
      </c>
      <c r="AL36" s="313">
        <v>433335.79</v>
      </c>
      <c r="AM36" s="123">
        <f t="shared" si="11"/>
        <v>45.614293684210523</v>
      </c>
      <c r="AN36" s="313">
        <f t="shared" si="10"/>
        <v>516664.21</v>
      </c>
      <c r="AO36" s="24"/>
    </row>
    <row r="37" spans="1:41" ht="49.5" customHeight="1" x14ac:dyDescent="0.25">
      <c r="B37" s="69">
        <v>1</v>
      </c>
      <c r="C37" s="26" t="s">
        <v>11</v>
      </c>
      <c r="D37" s="209" t="s">
        <v>11</v>
      </c>
      <c r="E37" s="9" t="s">
        <v>25</v>
      </c>
      <c r="F37" s="204"/>
      <c r="G37" s="49" t="s">
        <v>567</v>
      </c>
      <c r="H37" s="50" t="s">
        <v>562</v>
      </c>
      <c r="I37" s="50" t="s">
        <v>28</v>
      </c>
      <c r="J37" s="49" t="s">
        <v>568</v>
      </c>
      <c r="K37" s="50" t="s">
        <v>304</v>
      </c>
      <c r="L37" s="29" t="s">
        <v>569</v>
      </c>
      <c r="M37" s="27">
        <v>43364</v>
      </c>
      <c r="N37" s="206"/>
      <c r="O37" s="127"/>
      <c r="P37" s="127"/>
      <c r="Q37" s="127"/>
      <c r="R37" s="127"/>
      <c r="S37" s="127"/>
      <c r="T37" s="128"/>
      <c r="U37" s="128"/>
      <c r="V37" s="26"/>
      <c r="W37" s="26"/>
      <c r="X37" s="35">
        <v>36</v>
      </c>
      <c r="Y37" s="26">
        <v>44460</v>
      </c>
      <c r="Z37" s="206"/>
      <c r="AA37" s="87"/>
      <c r="AB37" s="87"/>
      <c r="AC37" s="87"/>
      <c r="AD37" s="87"/>
      <c r="AE37" s="87"/>
      <c r="AF37" s="199"/>
      <c r="AG37" s="87"/>
      <c r="AH37" s="123"/>
      <c r="AI37" s="87">
        <v>500000</v>
      </c>
      <c r="AJ37" s="123"/>
      <c r="AK37" s="313">
        <f t="shared" si="12"/>
        <v>500000</v>
      </c>
      <c r="AL37" s="313">
        <v>436863.39</v>
      </c>
      <c r="AM37" s="123">
        <f t="shared" si="11"/>
        <v>87.372678000000008</v>
      </c>
      <c r="AN37" s="313">
        <f t="shared" si="10"/>
        <v>63136.609999999986</v>
      </c>
      <c r="AO37" s="24"/>
    </row>
    <row r="38" spans="1:41" ht="57.75" customHeight="1" x14ac:dyDescent="0.25">
      <c r="B38" s="69">
        <v>1</v>
      </c>
      <c r="C38" s="26" t="s">
        <v>11</v>
      </c>
      <c r="D38" s="209" t="s">
        <v>11</v>
      </c>
      <c r="E38" s="9" t="s">
        <v>25</v>
      </c>
      <c r="F38" s="204" t="s">
        <v>618</v>
      </c>
      <c r="G38" s="49" t="s">
        <v>641</v>
      </c>
      <c r="H38" s="50" t="s">
        <v>642</v>
      </c>
      <c r="I38" s="50" t="s">
        <v>28</v>
      </c>
      <c r="J38" s="49" t="s">
        <v>649</v>
      </c>
      <c r="K38" s="50" t="s">
        <v>52</v>
      </c>
      <c r="L38" s="29" t="s">
        <v>650</v>
      </c>
      <c r="M38" s="27">
        <v>43301</v>
      </c>
      <c r="N38" s="206"/>
      <c r="O38" s="127"/>
      <c r="P38" s="127"/>
      <c r="Q38" s="127"/>
      <c r="R38" s="127"/>
      <c r="S38" s="127"/>
      <c r="T38" s="128"/>
      <c r="U38" s="128"/>
      <c r="V38" s="26"/>
      <c r="W38" s="35">
        <v>48</v>
      </c>
      <c r="X38" s="35">
        <v>36</v>
      </c>
      <c r="Y38" s="26">
        <v>44551</v>
      </c>
      <c r="Z38" s="206"/>
      <c r="AA38" s="87"/>
      <c r="AB38" s="87"/>
      <c r="AC38" s="87"/>
      <c r="AD38" s="87"/>
      <c r="AE38" s="87"/>
      <c r="AF38" s="199"/>
      <c r="AG38" s="87"/>
      <c r="AH38" s="123"/>
      <c r="AI38" s="87">
        <v>700000</v>
      </c>
      <c r="AJ38" s="123"/>
      <c r="AK38" s="313">
        <f t="shared" si="12"/>
        <v>700000</v>
      </c>
      <c r="AL38" s="313">
        <v>467999.08</v>
      </c>
      <c r="AM38" s="123">
        <f t="shared" si="11"/>
        <v>66.85701142857144</v>
      </c>
      <c r="AN38" s="313">
        <f t="shared" si="10"/>
        <v>232000.91999999998</v>
      </c>
      <c r="AO38" s="24"/>
    </row>
    <row r="39" spans="1:41" ht="11.25" hidden="1" customHeight="1" x14ac:dyDescent="0.25">
      <c r="B39" s="69">
        <v>1</v>
      </c>
      <c r="C39" s="137" t="s">
        <v>11</v>
      </c>
      <c r="D39" s="209" t="s">
        <v>11</v>
      </c>
      <c r="E39" s="126" t="s">
        <v>565</v>
      </c>
      <c r="F39" s="204"/>
      <c r="G39" s="49" t="s">
        <v>564</v>
      </c>
      <c r="H39" s="50" t="s">
        <v>561</v>
      </c>
      <c r="I39" s="50" t="s">
        <v>409</v>
      </c>
      <c r="J39" s="49" t="s">
        <v>566</v>
      </c>
      <c r="K39" s="50" t="s">
        <v>279</v>
      </c>
      <c r="L39" s="29" t="s">
        <v>511</v>
      </c>
      <c r="M39" s="27">
        <v>43286</v>
      </c>
      <c r="N39" s="206"/>
      <c r="O39" s="127"/>
      <c r="P39" s="127"/>
      <c r="Q39" s="127"/>
      <c r="R39" s="127"/>
      <c r="S39" s="127"/>
      <c r="T39" s="128"/>
      <c r="U39" s="128"/>
      <c r="V39" s="26"/>
      <c r="W39" s="26"/>
      <c r="X39" s="35">
        <v>36</v>
      </c>
      <c r="Y39" s="26">
        <v>44382</v>
      </c>
      <c r="Z39" s="206">
        <v>12</v>
      </c>
      <c r="AA39" s="87"/>
      <c r="AB39" s="87"/>
      <c r="AC39" s="87"/>
      <c r="AD39" s="87"/>
      <c r="AE39" s="87"/>
      <c r="AF39" s="200">
        <v>44747</v>
      </c>
      <c r="AG39" s="87"/>
      <c r="AH39" s="87"/>
      <c r="AI39" s="87">
        <v>450000</v>
      </c>
      <c r="AJ39" s="123"/>
      <c r="AK39" s="87">
        <f t="shared" si="12"/>
        <v>450000</v>
      </c>
      <c r="AL39" s="180">
        <v>424800.93</v>
      </c>
      <c r="AM39" s="123">
        <f t="shared" si="11"/>
        <v>94.400206666666662</v>
      </c>
      <c r="AN39" s="87">
        <f t="shared" si="10"/>
        <v>25199.070000000007</v>
      </c>
      <c r="AO39" s="24"/>
    </row>
    <row r="40" spans="1:41" ht="34.5" customHeight="1" x14ac:dyDescent="0.25">
      <c r="B40" s="69">
        <v>1</v>
      </c>
      <c r="C40" s="26" t="s">
        <v>11</v>
      </c>
      <c r="D40" s="209" t="s">
        <v>11</v>
      </c>
      <c r="E40" s="9" t="s">
        <v>375</v>
      </c>
      <c r="F40" s="204" t="s">
        <v>538</v>
      </c>
      <c r="G40" s="49" t="s">
        <v>539</v>
      </c>
      <c r="H40" s="50" t="s">
        <v>541</v>
      </c>
      <c r="I40" s="50" t="s">
        <v>28</v>
      </c>
      <c r="J40" s="49" t="s">
        <v>542</v>
      </c>
      <c r="K40" s="50" t="s">
        <v>279</v>
      </c>
      <c r="L40" s="29" t="s">
        <v>283</v>
      </c>
      <c r="M40" s="27">
        <v>43276</v>
      </c>
      <c r="N40" s="206"/>
      <c r="O40" s="127"/>
      <c r="P40" s="127"/>
      <c r="Q40" s="127"/>
      <c r="R40" s="127"/>
      <c r="S40" s="127"/>
      <c r="T40" s="128"/>
      <c r="U40" s="128"/>
      <c r="V40" s="26"/>
      <c r="W40" s="26"/>
      <c r="X40" s="35">
        <v>24</v>
      </c>
      <c r="Y40" s="26">
        <v>44007</v>
      </c>
      <c r="Z40" s="206">
        <v>12</v>
      </c>
      <c r="AA40" s="87"/>
      <c r="AB40" s="87"/>
      <c r="AC40" s="87"/>
      <c r="AD40" s="87"/>
      <c r="AE40" s="87"/>
      <c r="AF40" s="200">
        <v>44372</v>
      </c>
      <c r="AG40" s="87"/>
      <c r="AH40" s="87"/>
      <c r="AI40" s="87">
        <v>370000</v>
      </c>
      <c r="AJ40" s="87"/>
      <c r="AK40" s="313">
        <f t="shared" si="12"/>
        <v>370000</v>
      </c>
      <c r="AL40" s="313">
        <v>344827.13</v>
      </c>
      <c r="AM40" s="123">
        <f t="shared" si="11"/>
        <v>93.196521621621613</v>
      </c>
      <c r="AN40" s="313">
        <f t="shared" si="10"/>
        <v>25172.869999999995</v>
      </c>
      <c r="AO40" s="24"/>
    </row>
    <row r="41" spans="1:41" ht="24.75" hidden="1" customHeight="1" x14ac:dyDescent="0.25">
      <c r="B41" s="69">
        <v>1</v>
      </c>
      <c r="C41" s="280" t="s">
        <v>11</v>
      </c>
      <c r="D41" s="209" t="s">
        <v>11</v>
      </c>
      <c r="E41" s="178" t="s">
        <v>30</v>
      </c>
      <c r="F41" s="204"/>
      <c r="G41" s="49" t="s">
        <v>536</v>
      </c>
      <c r="H41" s="50" t="s">
        <v>540</v>
      </c>
      <c r="I41" s="50" t="s">
        <v>409</v>
      </c>
      <c r="J41" s="49" t="s">
        <v>537</v>
      </c>
      <c r="K41" s="50" t="s">
        <v>279</v>
      </c>
      <c r="L41" s="29" t="s">
        <v>481</v>
      </c>
      <c r="M41" s="27">
        <v>43255</v>
      </c>
      <c r="N41" s="206"/>
      <c r="O41" s="127"/>
      <c r="P41" s="127"/>
      <c r="Q41" s="127"/>
      <c r="R41" s="127"/>
      <c r="S41" s="127"/>
      <c r="T41" s="128"/>
      <c r="U41" s="128"/>
      <c r="V41" s="26"/>
      <c r="W41" s="26"/>
      <c r="X41" s="35">
        <v>36</v>
      </c>
      <c r="Y41" s="26">
        <v>44351</v>
      </c>
      <c r="Z41" s="206"/>
      <c r="AA41" s="87"/>
      <c r="AB41" s="87"/>
      <c r="AC41" s="87"/>
      <c r="AD41" s="87"/>
      <c r="AE41" s="87"/>
      <c r="AF41" s="199"/>
      <c r="AG41" s="87"/>
      <c r="AH41" s="22"/>
      <c r="AI41" s="87">
        <v>200000</v>
      </c>
      <c r="AJ41" s="87"/>
      <c r="AK41" s="180">
        <f t="shared" si="12"/>
        <v>200000</v>
      </c>
      <c r="AL41" s="180">
        <v>199991.71</v>
      </c>
      <c r="AM41" s="123">
        <f t="shared" si="11"/>
        <v>99.995855000000006</v>
      </c>
      <c r="AN41" s="87">
        <f t="shared" si="10"/>
        <v>8.2900000000081491</v>
      </c>
      <c r="AO41" s="24" t="s">
        <v>720</v>
      </c>
    </row>
    <row r="42" spans="1:41" ht="49.5" hidden="1" customHeight="1" x14ac:dyDescent="0.25">
      <c r="B42" s="69">
        <v>1</v>
      </c>
      <c r="C42" s="280" t="s">
        <v>11</v>
      </c>
      <c r="D42" s="209" t="s">
        <v>11</v>
      </c>
      <c r="E42" s="178" t="s">
        <v>25</v>
      </c>
      <c r="F42" s="204"/>
      <c r="G42" s="49" t="s">
        <v>545</v>
      </c>
      <c r="H42" s="50" t="s">
        <v>543</v>
      </c>
      <c r="I42" s="50" t="s">
        <v>409</v>
      </c>
      <c r="J42" s="49" t="s">
        <v>544</v>
      </c>
      <c r="K42" s="50" t="s">
        <v>304</v>
      </c>
      <c r="L42" s="29" t="s">
        <v>295</v>
      </c>
      <c r="M42" s="27">
        <v>43220</v>
      </c>
      <c r="N42" s="206"/>
      <c r="O42" s="127"/>
      <c r="P42" s="127"/>
      <c r="Q42" s="127"/>
      <c r="R42" s="127"/>
      <c r="S42" s="127"/>
      <c r="T42" s="128"/>
      <c r="U42" s="128"/>
      <c r="V42" s="26"/>
      <c r="W42" s="26"/>
      <c r="X42" s="35">
        <v>18</v>
      </c>
      <c r="Y42" s="26">
        <v>43768</v>
      </c>
      <c r="Z42" s="211">
        <v>12</v>
      </c>
      <c r="AA42" s="183">
        <v>3</v>
      </c>
      <c r="AB42" s="87"/>
      <c r="AC42" s="87"/>
      <c r="AD42" s="87"/>
      <c r="AE42" s="87"/>
      <c r="AF42" s="200">
        <v>44226</v>
      </c>
      <c r="AG42" s="87"/>
      <c r="AH42" s="22"/>
      <c r="AI42" s="87">
        <v>450000</v>
      </c>
      <c r="AJ42" s="87">
        <v>273489.74</v>
      </c>
      <c r="AK42" s="180">
        <f t="shared" si="12"/>
        <v>176510.26</v>
      </c>
      <c r="AL42" s="180">
        <v>168076.7</v>
      </c>
      <c r="AM42" s="123">
        <f t="shared" si="11"/>
        <v>95.222056780155441</v>
      </c>
      <c r="AN42" s="87">
        <f t="shared" si="10"/>
        <v>8433.5599999999977</v>
      </c>
      <c r="AO42" s="24" t="s">
        <v>721</v>
      </c>
    </row>
    <row r="43" spans="1:41" ht="49.5" hidden="1" customHeight="1" x14ac:dyDescent="0.25">
      <c r="B43" s="9">
        <v>1</v>
      </c>
      <c r="C43" s="251" t="s">
        <v>11</v>
      </c>
      <c r="D43" s="26" t="s">
        <v>11</v>
      </c>
      <c r="E43" s="252" t="s">
        <v>531</v>
      </c>
      <c r="F43" s="135"/>
      <c r="G43" s="253" t="s">
        <v>532</v>
      </c>
      <c r="H43" s="259" t="s">
        <v>533</v>
      </c>
      <c r="I43" s="220" t="s">
        <v>409</v>
      </c>
      <c r="J43" s="253" t="s">
        <v>534</v>
      </c>
      <c r="K43" s="261" t="s">
        <v>280</v>
      </c>
      <c r="L43" s="224" t="s">
        <v>535</v>
      </c>
      <c r="M43" s="256">
        <v>43080</v>
      </c>
      <c r="N43" s="87"/>
      <c r="O43" s="127"/>
      <c r="P43" s="127"/>
      <c r="Q43" s="127"/>
      <c r="R43" s="127"/>
      <c r="S43" s="127"/>
      <c r="T43" s="128"/>
      <c r="U43" s="128"/>
      <c r="V43" s="47"/>
      <c r="W43" s="47"/>
      <c r="X43" s="223">
        <v>32</v>
      </c>
      <c r="Y43" s="257">
        <v>44023</v>
      </c>
      <c r="Z43" s="26"/>
      <c r="AA43" s="26"/>
      <c r="AB43" s="26"/>
      <c r="AC43" s="26"/>
      <c r="AD43" s="87"/>
      <c r="AE43" s="87"/>
      <c r="AF43" s="180"/>
      <c r="AG43" s="262"/>
      <c r="AH43" s="258"/>
      <c r="AI43" s="258">
        <v>180000</v>
      </c>
      <c r="AJ43" s="258"/>
      <c r="AK43" s="258">
        <f t="shared" si="12"/>
        <v>180000</v>
      </c>
      <c r="AL43" s="258">
        <v>0</v>
      </c>
      <c r="AM43" s="234">
        <f t="shared" si="11"/>
        <v>0</v>
      </c>
      <c r="AN43" s="258">
        <f t="shared" si="10"/>
        <v>180000</v>
      </c>
      <c r="AO43" s="24"/>
    </row>
    <row r="44" spans="1:41" ht="24.75" hidden="1" customHeight="1" x14ac:dyDescent="0.25">
      <c r="B44" s="69">
        <v>1</v>
      </c>
      <c r="C44" s="280" t="s">
        <v>11</v>
      </c>
      <c r="D44" s="209" t="s">
        <v>11</v>
      </c>
      <c r="E44" s="178" t="s">
        <v>30</v>
      </c>
      <c r="F44" s="212"/>
      <c r="G44" s="49" t="s">
        <v>515</v>
      </c>
      <c r="H44" s="9" t="s">
        <v>516</v>
      </c>
      <c r="I44" s="28" t="s">
        <v>28</v>
      </c>
      <c r="J44" s="49" t="s">
        <v>522</v>
      </c>
      <c r="K44" s="50" t="s">
        <v>279</v>
      </c>
      <c r="L44" s="50" t="s">
        <v>524</v>
      </c>
      <c r="M44" s="26">
        <v>43080</v>
      </c>
      <c r="N44" s="213"/>
      <c r="O44" s="26"/>
      <c r="P44" s="27"/>
      <c r="Q44" s="87"/>
      <c r="R44" s="127"/>
      <c r="S44" s="127"/>
      <c r="T44" s="127"/>
      <c r="U44" s="127"/>
      <c r="V44" s="17"/>
      <c r="W44" s="23"/>
      <c r="X44" s="35"/>
      <c r="Y44" s="26">
        <v>43810</v>
      </c>
      <c r="Z44" s="214">
        <v>12</v>
      </c>
      <c r="AA44" s="35">
        <v>12</v>
      </c>
      <c r="AB44" s="26"/>
      <c r="AC44" s="26"/>
      <c r="AD44" s="26"/>
      <c r="AE44" s="26"/>
      <c r="AF44" s="200">
        <v>44541</v>
      </c>
      <c r="AG44" s="87"/>
      <c r="AH44" s="87"/>
      <c r="AI44" s="87">
        <v>350000</v>
      </c>
      <c r="AJ44" s="122"/>
      <c r="AK44" s="180">
        <f t="shared" si="12"/>
        <v>350000</v>
      </c>
      <c r="AL44" s="180">
        <v>305925.06</v>
      </c>
      <c r="AM44" s="123">
        <f t="shared" si="11"/>
        <v>87.40715999999999</v>
      </c>
      <c r="AN44" s="87">
        <f t="shared" si="10"/>
        <v>44074.94</v>
      </c>
      <c r="AO44" s="24"/>
    </row>
    <row r="45" spans="1:41" ht="49.5" hidden="1" customHeight="1" x14ac:dyDescent="0.25">
      <c r="B45" s="9">
        <v>1</v>
      </c>
      <c r="C45" s="263" t="s">
        <v>11</v>
      </c>
      <c r="D45" s="26" t="s">
        <v>11</v>
      </c>
      <c r="E45" s="80" t="s">
        <v>25</v>
      </c>
      <c r="F45" s="69"/>
      <c r="G45" s="264" t="s">
        <v>527</v>
      </c>
      <c r="H45" s="80" t="s">
        <v>513</v>
      </c>
      <c r="I45" s="265" t="s">
        <v>409</v>
      </c>
      <c r="J45" s="264" t="s">
        <v>521</v>
      </c>
      <c r="K45" s="81" t="s">
        <v>64</v>
      </c>
      <c r="L45" s="73" t="s">
        <v>514</v>
      </c>
      <c r="M45" s="33">
        <v>43060</v>
      </c>
      <c r="N45" s="25"/>
      <c r="O45" s="26"/>
      <c r="P45" s="27"/>
      <c r="Q45" s="87"/>
      <c r="R45" s="127"/>
      <c r="S45" s="127"/>
      <c r="T45" s="127"/>
      <c r="U45" s="127"/>
      <c r="V45" s="127"/>
      <c r="W45" s="128"/>
      <c r="X45" s="34">
        <v>36</v>
      </c>
      <c r="Y45" s="33">
        <v>44156</v>
      </c>
      <c r="Z45" s="26"/>
      <c r="AA45" s="26"/>
      <c r="AB45" s="26"/>
      <c r="AC45" s="26"/>
      <c r="AD45" s="26"/>
      <c r="AE45" s="26"/>
      <c r="AF45" s="26"/>
      <c r="AG45" s="147"/>
      <c r="AH45" s="147"/>
      <c r="AI45" s="147">
        <v>500000</v>
      </c>
      <c r="AJ45" s="148">
        <v>32.47</v>
      </c>
      <c r="AK45" s="147">
        <f t="shared" si="12"/>
        <v>499967.53</v>
      </c>
      <c r="AL45" s="147">
        <v>499967.53</v>
      </c>
      <c r="AM45" s="77">
        <f t="shared" si="11"/>
        <v>100</v>
      </c>
      <c r="AN45" s="147">
        <f t="shared" si="10"/>
        <v>0</v>
      </c>
      <c r="AO45" s="24"/>
    </row>
    <row r="46" spans="1:41" ht="24.75" hidden="1" customHeight="1" x14ac:dyDescent="0.25">
      <c r="B46" s="9">
        <v>1</v>
      </c>
      <c r="C46" s="26" t="s">
        <v>11</v>
      </c>
      <c r="D46" s="26" t="s">
        <v>11</v>
      </c>
      <c r="E46" s="9" t="s">
        <v>509</v>
      </c>
      <c r="F46" s="69"/>
      <c r="G46" s="49" t="s">
        <v>503</v>
      </c>
      <c r="H46" s="126" t="s">
        <v>504</v>
      </c>
      <c r="I46" s="117" t="s">
        <v>409</v>
      </c>
      <c r="J46" s="49" t="s">
        <v>510</v>
      </c>
      <c r="K46" s="50" t="s">
        <v>279</v>
      </c>
      <c r="L46" s="73" t="s">
        <v>511</v>
      </c>
      <c r="M46" s="26">
        <v>42979</v>
      </c>
      <c r="N46" s="25"/>
      <c r="O46" s="26"/>
      <c r="P46" s="27"/>
      <c r="Q46" s="87"/>
      <c r="R46" s="127"/>
      <c r="S46" s="127"/>
      <c r="T46" s="127"/>
      <c r="U46" s="127"/>
      <c r="V46" s="127"/>
      <c r="W46" s="128"/>
      <c r="X46" s="34">
        <v>24</v>
      </c>
      <c r="Y46" s="26">
        <v>43709</v>
      </c>
      <c r="Z46" s="35">
        <v>12</v>
      </c>
      <c r="AA46" s="26"/>
      <c r="AB46" s="26"/>
      <c r="AC46" s="26"/>
      <c r="AD46" s="162">
        <v>12</v>
      </c>
      <c r="AE46" s="35">
        <f>+X46+AD46</f>
        <v>36</v>
      </c>
      <c r="AF46" s="26">
        <v>44075</v>
      </c>
      <c r="AG46" s="87"/>
      <c r="AH46" s="87"/>
      <c r="AI46" s="87">
        <v>200000</v>
      </c>
      <c r="AJ46" s="122">
        <v>12718.21</v>
      </c>
      <c r="AK46" s="87">
        <f t="shared" si="12"/>
        <v>187281.79</v>
      </c>
      <c r="AL46" s="87">
        <v>187281.79</v>
      </c>
      <c r="AM46" s="123">
        <f t="shared" si="11"/>
        <v>100</v>
      </c>
      <c r="AN46" s="87">
        <f t="shared" si="10"/>
        <v>0</v>
      </c>
      <c r="AO46" s="24"/>
    </row>
    <row r="47" spans="1:41" ht="49.5" hidden="1" customHeight="1" x14ac:dyDescent="0.25">
      <c r="B47" s="9">
        <v>1</v>
      </c>
      <c r="C47" s="26" t="s">
        <v>11</v>
      </c>
      <c r="D47" s="26" t="s">
        <v>11</v>
      </c>
      <c r="E47" s="9" t="s">
        <v>517</v>
      </c>
      <c r="F47" s="69"/>
      <c r="G47" s="49" t="s">
        <v>518</v>
      </c>
      <c r="H47" s="188" t="s">
        <v>519</v>
      </c>
      <c r="I47" s="117" t="s">
        <v>409</v>
      </c>
      <c r="J47" s="49" t="s">
        <v>523</v>
      </c>
      <c r="K47" s="50" t="s">
        <v>320</v>
      </c>
      <c r="L47" s="73" t="s">
        <v>520</v>
      </c>
      <c r="M47" s="26">
        <v>42961</v>
      </c>
      <c r="N47" s="25"/>
      <c r="O47" s="26"/>
      <c r="P47" s="27"/>
      <c r="Q47" s="87"/>
      <c r="R47" s="127"/>
      <c r="S47" s="127"/>
      <c r="T47" s="127"/>
      <c r="U47" s="127"/>
      <c r="V47" s="127"/>
      <c r="W47" s="128"/>
      <c r="X47" s="34"/>
      <c r="Y47" s="26">
        <v>43326</v>
      </c>
      <c r="Z47" s="35">
        <v>6</v>
      </c>
      <c r="AA47" s="26"/>
      <c r="AB47" s="26"/>
      <c r="AC47" s="26"/>
      <c r="AD47" s="162">
        <f>SUBTOTAL(9,Z47:AC47)</f>
        <v>0</v>
      </c>
      <c r="AE47" s="35">
        <f>+X47+AD47</f>
        <v>0</v>
      </c>
      <c r="AF47" s="26">
        <v>43691</v>
      </c>
      <c r="AG47" s="87"/>
      <c r="AH47" s="87"/>
      <c r="AI47" s="87">
        <v>300000</v>
      </c>
      <c r="AJ47" s="122">
        <v>2550.5</v>
      </c>
      <c r="AK47" s="87">
        <f t="shared" si="12"/>
        <v>297449.5</v>
      </c>
      <c r="AL47" s="87">
        <v>297449.5</v>
      </c>
      <c r="AM47" s="123">
        <f t="shared" si="11"/>
        <v>100</v>
      </c>
      <c r="AN47" s="87">
        <f t="shared" si="10"/>
        <v>0</v>
      </c>
      <c r="AO47" s="24"/>
    </row>
    <row r="48" spans="1:41" ht="24.75" hidden="1" customHeight="1" x14ac:dyDescent="0.25">
      <c r="B48" s="9">
        <v>1</v>
      </c>
      <c r="C48" s="26" t="s">
        <v>11</v>
      </c>
      <c r="D48" s="26" t="s">
        <v>11</v>
      </c>
      <c r="E48" s="9" t="s">
        <v>30</v>
      </c>
      <c r="F48" s="69" t="s">
        <v>372</v>
      </c>
      <c r="G48" s="49" t="s">
        <v>479</v>
      </c>
      <c r="H48" s="9" t="s">
        <v>480</v>
      </c>
      <c r="I48" s="117" t="s">
        <v>409</v>
      </c>
      <c r="J48" s="49" t="s">
        <v>483</v>
      </c>
      <c r="K48" s="50" t="s">
        <v>279</v>
      </c>
      <c r="L48" s="73" t="s">
        <v>481</v>
      </c>
      <c r="M48" s="26">
        <v>42916</v>
      </c>
      <c r="N48" s="25"/>
      <c r="O48" s="26"/>
      <c r="P48" s="27"/>
      <c r="Q48" s="87"/>
      <c r="R48" s="127"/>
      <c r="S48" s="127"/>
      <c r="T48" s="127"/>
      <c r="U48" s="127"/>
      <c r="V48" s="127"/>
      <c r="W48" s="128"/>
      <c r="X48" s="34"/>
      <c r="Y48" s="26">
        <v>43829</v>
      </c>
      <c r="Z48" s="35">
        <v>12</v>
      </c>
      <c r="AA48" s="35"/>
      <c r="AB48" s="26"/>
      <c r="AC48" s="26"/>
      <c r="AD48" s="35">
        <v>12</v>
      </c>
      <c r="AE48" s="26"/>
      <c r="AF48" s="26">
        <v>44195</v>
      </c>
      <c r="AG48" s="87"/>
      <c r="AH48" s="87"/>
      <c r="AI48" s="87">
        <v>250000</v>
      </c>
      <c r="AJ48" s="122">
        <v>4799.25</v>
      </c>
      <c r="AK48" s="87">
        <f t="shared" si="12"/>
        <v>245200.75</v>
      </c>
      <c r="AL48" s="87">
        <v>245200.75</v>
      </c>
      <c r="AM48" s="123">
        <f t="shared" si="11"/>
        <v>100</v>
      </c>
      <c r="AN48" s="87">
        <f t="shared" si="10"/>
        <v>0</v>
      </c>
      <c r="AO48" s="24"/>
    </row>
    <row r="49" spans="1:16379" ht="24.75" hidden="1" customHeight="1" x14ac:dyDescent="0.25">
      <c r="A49" s="9"/>
      <c r="B49" s="9">
        <v>1</v>
      </c>
      <c r="C49" s="9" t="s">
        <v>163</v>
      </c>
      <c r="D49" s="29" t="s">
        <v>163</v>
      </c>
      <c r="E49" s="29" t="s">
        <v>30</v>
      </c>
      <c r="F49" s="29" t="s">
        <v>372</v>
      </c>
      <c r="G49" s="49" t="s">
        <v>263</v>
      </c>
      <c r="H49" s="9"/>
      <c r="I49" s="134" t="s">
        <v>409</v>
      </c>
      <c r="J49" s="93" t="s">
        <v>352</v>
      </c>
      <c r="K49" s="9" t="s">
        <v>279</v>
      </c>
      <c r="L49" s="73" t="s">
        <v>279</v>
      </c>
      <c r="M49" s="29">
        <v>42428</v>
      </c>
      <c r="N49" s="29">
        <v>42886</v>
      </c>
      <c r="O49" s="54"/>
      <c r="P49" s="54"/>
      <c r="Q49" s="54"/>
      <c r="R49" s="54"/>
      <c r="S49" s="54"/>
      <c r="T49" s="54"/>
      <c r="U49" s="54"/>
      <c r="V49" s="26">
        <v>42428</v>
      </c>
      <c r="W49" s="139">
        <v>24</v>
      </c>
      <c r="X49" s="139">
        <v>24</v>
      </c>
      <c r="Y49" s="29">
        <v>43616</v>
      </c>
      <c r="Z49" s="35">
        <v>6</v>
      </c>
      <c r="AA49" s="35">
        <v>0</v>
      </c>
      <c r="AB49" s="35">
        <v>0</v>
      </c>
      <c r="AC49" s="35">
        <v>0</v>
      </c>
      <c r="AD49" s="54">
        <f>SUBTOTAL(9,Z49:AC49)</f>
        <v>0</v>
      </c>
      <c r="AE49" s="35">
        <f t="shared" ref="AE49:AE56" si="13">+X49+AD49</f>
        <v>24</v>
      </c>
      <c r="AF49" s="29">
        <v>43799</v>
      </c>
      <c r="AG49" s="43">
        <f t="shared" ref="AG49:AG54" si="14">+AH49+AK49</f>
        <v>245000</v>
      </c>
      <c r="AH49" s="98"/>
      <c r="AI49" s="42">
        <v>250000</v>
      </c>
      <c r="AJ49" s="42">
        <v>5000</v>
      </c>
      <c r="AK49" s="32">
        <f t="shared" si="12"/>
        <v>245000</v>
      </c>
      <c r="AL49" s="37">
        <v>245000</v>
      </c>
      <c r="AM49" s="123">
        <f t="shared" ref="AM49:AM56" si="15">AL49/AK49*100</f>
        <v>100</v>
      </c>
      <c r="AN49" s="78">
        <f t="shared" si="10"/>
        <v>0</v>
      </c>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72"/>
      <c r="XDD49" s="72"/>
      <c r="XDE49" s="9"/>
      <c r="XDF49" s="26"/>
      <c r="XDG49" s="26"/>
      <c r="XDH49" s="49"/>
      <c r="XDI49" s="49"/>
      <c r="XDJ49" s="9"/>
      <c r="XDK49" s="49"/>
      <c r="XEB49" s="9"/>
      <c r="XEC49" s="26"/>
      <c r="XED49" s="26"/>
      <c r="XEE49" s="49"/>
      <c r="XEF49" s="49"/>
      <c r="XEG49" s="9"/>
      <c r="XEH49" s="49"/>
      <c r="XEI49" s="43"/>
    </row>
    <row r="50" spans="1:16379" ht="80.099999999999994" hidden="1" customHeight="1" x14ac:dyDescent="0.25">
      <c r="A50" s="121"/>
      <c r="B50" s="9">
        <v>1</v>
      </c>
      <c r="C50" s="9" t="s">
        <v>163</v>
      </c>
      <c r="D50" s="29" t="s">
        <v>163</v>
      </c>
      <c r="E50" s="29" t="s">
        <v>150</v>
      </c>
      <c r="F50" s="29"/>
      <c r="G50" s="49" t="s">
        <v>244</v>
      </c>
      <c r="H50" s="9"/>
      <c r="I50" s="70" t="s">
        <v>409</v>
      </c>
      <c r="J50" s="40"/>
      <c r="K50" s="142" t="s">
        <v>133</v>
      </c>
      <c r="L50" s="73" t="s">
        <v>133</v>
      </c>
      <c r="M50" s="29">
        <v>42016</v>
      </c>
      <c r="N50" s="29">
        <v>42016</v>
      </c>
      <c r="O50" s="54"/>
      <c r="P50" s="54"/>
      <c r="Q50" s="54"/>
      <c r="R50" s="54"/>
      <c r="S50" s="54"/>
      <c r="T50" s="54"/>
      <c r="U50" s="54"/>
      <c r="V50" s="26">
        <v>42016</v>
      </c>
      <c r="W50" s="99"/>
      <c r="X50" s="99"/>
      <c r="Y50" s="29">
        <v>42339</v>
      </c>
      <c r="Z50" s="105">
        <v>0</v>
      </c>
      <c r="AA50" s="105"/>
      <c r="AB50" s="105"/>
      <c r="AC50" s="54"/>
      <c r="AD50" s="105"/>
      <c r="AE50" s="35">
        <f t="shared" si="13"/>
        <v>0</v>
      </c>
      <c r="AF50" s="54"/>
      <c r="AG50" s="43">
        <f t="shared" si="14"/>
        <v>150000</v>
      </c>
      <c r="AH50" s="98"/>
      <c r="AI50" s="42">
        <v>150000</v>
      </c>
      <c r="AJ50" s="42">
        <v>0</v>
      </c>
      <c r="AK50" s="32">
        <f t="shared" si="12"/>
        <v>150000</v>
      </c>
      <c r="AL50" s="37">
        <v>150000</v>
      </c>
      <c r="AM50" s="123">
        <f t="shared" si="15"/>
        <v>100</v>
      </c>
      <c r="AN50" s="78">
        <f t="shared" si="10"/>
        <v>0</v>
      </c>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c r="XDK50" s="10"/>
      <c r="XDL50" s="10"/>
      <c r="XDM50" s="10"/>
      <c r="XDN50" s="10"/>
      <c r="XDO50" s="10"/>
      <c r="XDP50" s="10"/>
      <c r="XDQ50" s="10"/>
      <c r="XDR50" s="10"/>
      <c r="XDS50" s="10"/>
      <c r="XDT50" s="10"/>
      <c r="XDU50" s="10"/>
      <c r="XDV50" s="10"/>
      <c r="XDW50" s="10"/>
      <c r="XDX50" s="10"/>
      <c r="XDY50" s="10"/>
      <c r="XDZ50" s="10"/>
      <c r="XEA50" s="72"/>
      <c r="XEB50" s="72"/>
      <c r="XEC50" s="9"/>
      <c r="XED50" s="26"/>
      <c r="XEE50" s="26"/>
      <c r="XEF50" s="49"/>
      <c r="XEG50" s="49"/>
      <c r="XEH50" s="9"/>
      <c r="XEI50" s="49"/>
    </row>
    <row r="51" spans="1:16379" ht="80.099999999999994" hidden="1" customHeight="1" x14ac:dyDescent="0.25">
      <c r="A51" s="121"/>
      <c r="B51" s="9">
        <v>1</v>
      </c>
      <c r="C51" s="9" t="s">
        <v>163</v>
      </c>
      <c r="D51" s="29" t="s">
        <v>163</v>
      </c>
      <c r="E51" s="29" t="s">
        <v>25</v>
      </c>
      <c r="F51" s="29"/>
      <c r="G51" s="49" t="s">
        <v>665</v>
      </c>
      <c r="H51" s="9"/>
      <c r="I51" s="70" t="s">
        <v>409</v>
      </c>
      <c r="J51" s="93" t="s">
        <v>356</v>
      </c>
      <c r="K51" s="142" t="s">
        <v>64</v>
      </c>
      <c r="L51" s="73" t="s">
        <v>64</v>
      </c>
      <c r="M51" s="29">
        <v>42437</v>
      </c>
      <c r="N51" s="29">
        <v>42437</v>
      </c>
      <c r="O51" s="54"/>
      <c r="P51" s="54"/>
      <c r="Q51" s="54"/>
      <c r="R51" s="54"/>
      <c r="S51" s="54"/>
      <c r="T51" s="54"/>
      <c r="U51" s="151"/>
      <c r="V51" s="33">
        <v>42437</v>
      </c>
      <c r="W51" s="152">
        <v>6</v>
      </c>
      <c r="X51" s="152">
        <v>6</v>
      </c>
      <c r="Y51" s="29">
        <v>42621</v>
      </c>
      <c r="Z51" s="35">
        <v>6</v>
      </c>
      <c r="AA51" s="35">
        <v>0</v>
      </c>
      <c r="AB51" s="35">
        <v>0</v>
      </c>
      <c r="AC51" s="35">
        <v>0</v>
      </c>
      <c r="AD51" s="54">
        <f>SUBTOTAL(9,Z51:AC51)</f>
        <v>0</v>
      </c>
      <c r="AE51" s="35">
        <f t="shared" si="13"/>
        <v>6</v>
      </c>
      <c r="AF51" s="29">
        <v>42802</v>
      </c>
      <c r="AG51" s="43">
        <f t="shared" si="14"/>
        <v>50000</v>
      </c>
      <c r="AH51" s="98"/>
      <c r="AI51" s="42">
        <v>50000</v>
      </c>
      <c r="AJ51" s="42">
        <v>0</v>
      </c>
      <c r="AK51" s="32">
        <f t="shared" si="12"/>
        <v>50000</v>
      </c>
      <c r="AL51" s="37">
        <v>50000</v>
      </c>
      <c r="AM51" s="123">
        <f t="shared" si="15"/>
        <v>100</v>
      </c>
      <c r="AN51" s="78">
        <f t="shared" si="10"/>
        <v>0</v>
      </c>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c r="XDK51" s="10"/>
      <c r="XDL51" s="10"/>
      <c r="XDM51" s="10"/>
      <c r="XDN51" s="10"/>
      <c r="XDO51" s="10"/>
      <c r="XDP51" s="10"/>
      <c r="XDQ51" s="10"/>
      <c r="XDR51" s="10"/>
      <c r="XDS51" s="10"/>
      <c r="XDT51" s="10"/>
      <c r="XDU51" s="10"/>
      <c r="XDV51" s="10"/>
      <c r="XDW51" s="10"/>
      <c r="XDX51" s="10"/>
      <c r="XDY51" s="10"/>
      <c r="XDZ51" s="10"/>
      <c r="XEA51" s="10"/>
      <c r="XEB51" s="10"/>
      <c r="XEC51" s="10"/>
      <c r="XED51" s="10"/>
      <c r="XEE51" s="10"/>
      <c r="XEF51" s="10"/>
      <c r="XEG51" s="10"/>
      <c r="XEH51" s="10"/>
      <c r="XEI51" s="10"/>
      <c r="XEJ51" s="10"/>
      <c r="XEK51" s="10"/>
      <c r="XEL51" s="10"/>
      <c r="XEM51" s="10"/>
      <c r="XEN51" s="10"/>
      <c r="XEO51" s="10"/>
      <c r="XEP51" s="10"/>
      <c r="XEQ51" s="10"/>
      <c r="XER51" s="10"/>
      <c r="XES51" s="10"/>
      <c r="XET51" s="10"/>
      <c r="XEU51" s="10"/>
      <c r="XEV51" s="10"/>
      <c r="XEW51" s="10"/>
      <c r="XEX51" s="10"/>
      <c r="XEY51" s="72"/>
    </row>
    <row r="52" spans="1:16379" s="10" customFormat="1" ht="24.75" hidden="1" customHeight="1" x14ac:dyDescent="0.25">
      <c r="B52" s="9">
        <v>1</v>
      </c>
      <c r="C52" s="9" t="s">
        <v>163</v>
      </c>
      <c r="D52" s="29" t="s">
        <v>163</v>
      </c>
      <c r="E52" s="29" t="s">
        <v>30</v>
      </c>
      <c r="F52" s="29" t="s">
        <v>367</v>
      </c>
      <c r="G52" s="189" t="s">
        <v>270</v>
      </c>
      <c r="H52" s="9"/>
      <c r="I52" s="134" t="s">
        <v>409</v>
      </c>
      <c r="J52" s="93" t="s">
        <v>400</v>
      </c>
      <c r="K52" s="9" t="s">
        <v>279</v>
      </c>
      <c r="L52" s="142" t="s">
        <v>279</v>
      </c>
      <c r="M52" s="29">
        <v>42509</v>
      </c>
      <c r="N52" s="29">
        <v>42517</v>
      </c>
      <c r="O52" s="54"/>
      <c r="P52" s="54"/>
      <c r="Q52" s="54"/>
      <c r="R52" s="54"/>
      <c r="S52" s="54"/>
      <c r="T52" s="54"/>
      <c r="U52" s="54"/>
      <c r="V52" s="33"/>
      <c r="W52" s="153">
        <v>18</v>
      </c>
      <c r="X52" s="153">
        <v>18</v>
      </c>
      <c r="Y52" s="29">
        <v>43278</v>
      </c>
      <c r="Z52" s="35">
        <v>24</v>
      </c>
      <c r="AA52" s="35"/>
      <c r="AB52" s="35"/>
      <c r="AC52" s="35"/>
      <c r="AD52" s="162">
        <f>SUBTOTAL(9,Z52:AC52)</f>
        <v>0</v>
      </c>
      <c r="AE52" s="34">
        <f t="shared" si="13"/>
        <v>18</v>
      </c>
      <c r="AF52" s="141">
        <v>44009</v>
      </c>
      <c r="AG52" s="31">
        <f t="shared" si="14"/>
        <v>350000</v>
      </c>
      <c r="AH52" s="155"/>
      <c r="AI52" s="42">
        <v>350000</v>
      </c>
      <c r="AJ52" s="158">
        <v>0</v>
      </c>
      <c r="AK52" s="75">
        <f t="shared" si="12"/>
        <v>350000</v>
      </c>
      <c r="AL52" s="37">
        <v>343269</v>
      </c>
      <c r="AM52" s="77">
        <f t="shared" si="15"/>
        <v>98.076857142857136</v>
      </c>
      <c r="AN52" s="78">
        <f t="shared" si="10"/>
        <v>6731</v>
      </c>
      <c r="AO52" s="79"/>
    </row>
    <row r="53" spans="1:16379" s="10" customFormat="1" ht="80.099999999999994" hidden="1" customHeight="1" x14ac:dyDescent="0.25">
      <c r="B53" s="9">
        <v>1</v>
      </c>
      <c r="C53" s="9" t="s">
        <v>11</v>
      </c>
      <c r="D53" s="9" t="s">
        <v>11</v>
      </c>
      <c r="E53" s="26" t="s">
        <v>136</v>
      </c>
      <c r="F53" s="26"/>
      <c r="G53" s="49" t="s">
        <v>312</v>
      </c>
      <c r="H53" s="9" t="s">
        <v>313</v>
      </c>
      <c r="I53" s="69" t="s">
        <v>409</v>
      </c>
      <c r="J53" s="49" t="s">
        <v>393</v>
      </c>
      <c r="K53" s="50" t="s">
        <v>314</v>
      </c>
      <c r="L53" s="73" t="s">
        <v>315</v>
      </c>
      <c r="M53" s="26">
        <v>42440</v>
      </c>
      <c r="N53" s="26">
        <v>42440</v>
      </c>
      <c r="O53" s="25"/>
      <c r="P53" s="26"/>
      <c r="Q53" s="27"/>
      <c r="R53" s="28"/>
      <c r="S53" s="29"/>
      <c r="T53" s="28"/>
      <c r="U53" s="26"/>
      <c r="V53" s="33">
        <v>42440</v>
      </c>
      <c r="W53" s="34">
        <v>30</v>
      </c>
      <c r="X53" s="34">
        <v>30</v>
      </c>
      <c r="Y53" s="26">
        <v>43354</v>
      </c>
      <c r="Z53" s="35">
        <v>12</v>
      </c>
      <c r="AA53" s="35">
        <v>12</v>
      </c>
      <c r="AB53" s="35">
        <v>0</v>
      </c>
      <c r="AC53" s="35">
        <v>0</v>
      </c>
      <c r="AD53" s="35">
        <f>SUM(Z53:AC53)</f>
        <v>24</v>
      </c>
      <c r="AE53" s="34">
        <f t="shared" si="13"/>
        <v>54</v>
      </c>
      <c r="AF53" s="26">
        <v>44176</v>
      </c>
      <c r="AG53" s="31">
        <f t="shared" si="14"/>
        <v>546581</v>
      </c>
      <c r="AH53" s="31">
        <v>0</v>
      </c>
      <c r="AI53" s="32">
        <v>560000</v>
      </c>
      <c r="AJ53" s="75">
        <v>13419</v>
      </c>
      <c r="AK53" s="75">
        <f t="shared" si="12"/>
        <v>546581</v>
      </c>
      <c r="AL53" s="76">
        <v>546581</v>
      </c>
      <c r="AM53" s="77">
        <f t="shared" si="15"/>
        <v>100</v>
      </c>
      <c r="AN53" s="78">
        <f t="shared" si="10"/>
        <v>0</v>
      </c>
      <c r="AO53" s="79"/>
    </row>
    <row r="54" spans="1:16379" s="10" customFormat="1" ht="80.099999999999994" hidden="1" customHeight="1" x14ac:dyDescent="0.2">
      <c r="B54" s="9">
        <v>1</v>
      </c>
      <c r="C54" s="9" t="s">
        <v>11</v>
      </c>
      <c r="D54" s="9" t="s">
        <v>11</v>
      </c>
      <c r="E54" s="9" t="s">
        <v>25</v>
      </c>
      <c r="F54" s="9" t="s">
        <v>374</v>
      </c>
      <c r="G54" s="49" t="s">
        <v>273</v>
      </c>
      <c r="H54" s="9" t="s">
        <v>274</v>
      </c>
      <c r="I54" s="133" t="s">
        <v>409</v>
      </c>
      <c r="J54" s="49" t="s">
        <v>493</v>
      </c>
      <c r="K54" s="50" t="s">
        <v>29</v>
      </c>
      <c r="L54" s="73" t="s">
        <v>303</v>
      </c>
      <c r="M54" s="52">
        <v>42449</v>
      </c>
      <c r="N54" s="52">
        <v>42449</v>
      </c>
      <c r="O54" s="44"/>
      <c r="P54" s="44"/>
      <c r="Q54" s="44"/>
      <c r="R54" s="44"/>
      <c r="S54" s="44"/>
      <c r="T54" s="28"/>
      <c r="U54" s="26"/>
      <c r="V54" s="33">
        <v>42449</v>
      </c>
      <c r="W54" s="34">
        <v>18</v>
      </c>
      <c r="X54" s="34">
        <v>20</v>
      </c>
      <c r="Y54" s="29">
        <v>43059</v>
      </c>
      <c r="Z54" s="35">
        <v>0</v>
      </c>
      <c r="AA54" s="35">
        <v>0</v>
      </c>
      <c r="AB54" s="35">
        <v>0</v>
      </c>
      <c r="AC54" s="35">
        <v>0</v>
      </c>
      <c r="AD54" s="35">
        <f>SUM(Z54:AC54)</f>
        <v>0</v>
      </c>
      <c r="AE54" s="34">
        <f t="shared" si="13"/>
        <v>20</v>
      </c>
      <c r="AF54" s="154"/>
      <c r="AG54" s="31">
        <f t="shared" si="14"/>
        <v>400000</v>
      </c>
      <c r="AH54" s="156">
        <v>0</v>
      </c>
      <c r="AI54" s="43">
        <v>400000</v>
      </c>
      <c r="AJ54" s="31">
        <v>0</v>
      </c>
      <c r="AK54" s="75">
        <f t="shared" si="12"/>
        <v>400000</v>
      </c>
      <c r="AL54" s="159">
        <v>378837</v>
      </c>
      <c r="AM54" s="77">
        <f t="shared" si="15"/>
        <v>94.709249999999997</v>
      </c>
      <c r="AN54" s="78">
        <f t="shared" si="10"/>
        <v>21163</v>
      </c>
      <c r="AO54" s="79"/>
    </row>
    <row r="55" spans="1:16379" s="10" customFormat="1" ht="80.099999999999994" hidden="1" customHeight="1" x14ac:dyDescent="0.2">
      <c r="B55" s="9">
        <v>1</v>
      </c>
      <c r="C55" s="9" t="s">
        <v>11</v>
      </c>
      <c r="D55" s="9" t="s">
        <v>11</v>
      </c>
      <c r="E55" s="29" t="s">
        <v>311</v>
      </c>
      <c r="F55" s="29"/>
      <c r="G55" s="49" t="s">
        <v>309</v>
      </c>
      <c r="H55" s="9" t="s">
        <v>310</v>
      </c>
      <c r="I55" s="70" t="s">
        <v>409</v>
      </c>
      <c r="J55" s="49" t="s">
        <v>379</v>
      </c>
      <c r="K55" s="9" t="s">
        <v>334</v>
      </c>
      <c r="L55" s="73" t="s">
        <v>335</v>
      </c>
      <c r="M55" s="52">
        <v>42461</v>
      </c>
      <c r="N55" s="52">
        <v>42480</v>
      </c>
      <c r="O55" s="36"/>
      <c r="P55" s="37"/>
      <c r="Q55" s="38"/>
      <c r="R55" s="38"/>
      <c r="S55" s="39">
        <v>0</v>
      </c>
      <c r="T55" s="8"/>
      <c r="U55" s="8"/>
      <c r="V55" s="83">
        <v>42480</v>
      </c>
      <c r="W55" s="34"/>
      <c r="X55" s="34"/>
      <c r="Y55" s="29">
        <v>42663</v>
      </c>
      <c r="Z55" s="35">
        <v>0</v>
      </c>
      <c r="AA55" s="35">
        <v>0</v>
      </c>
      <c r="AB55" s="35">
        <v>0</v>
      </c>
      <c r="AC55" s="35">
        <v>0</v>
      </c>
      <c r="AD55" s="88">
        <f>SUM(Z55:AC55)</f>
        <v>0</v>
      </c>
      <c r="AE55" s="34">
        <f t="shared" si="13"/>
        <v>0</v>
      </c>
      <c r="AF55" s="154"/>
      <c r="AG55" s="31">
        <f>+AH55+AI55</f>
        <v>200000</v>
      </c>
      <c r="AH55" s="147">
        <v>0</v>
      </c>
      <c r="AI55" s="42">
        <v>200000</v>
      </c>
      <c r="AJ55" s="158">
        <v>0</v>
      </c>
      <c r="AK55" s="75">
        <f t="shared" si="12"/>
        <v>200000</v>
      </c>
      <c r="AL55" s="76">
        <v>200000</v>
      </c>
      <c r="AM55" s="77">
        <f t="shared" si="15"/>
        <v>100</v>
      </c>
      <c r="AN55" s="78">
        <f t="shared" si="10"/>
        <v>0</v>
      </c>
      <c r="AO55" s="79"/>
    </row>
    <row r="56" spans="1:16379" s="10" customFormat="1" ht="24.75" hidden="1" customHeight="1" x14ac:dyDescent="0.2">
      <c r="B56" s="9">
        <v>1</v>
      </c>
      <c r="C56" s="9" t="s">
        <v>163</v>
      </c>
      <c r="D56" s="29" t="s">
        <v>163</v>
      </c>
      <c r="E56" s="29" t="s">
        <v>30</v>
      </c>
      <c r="F56" s="29" t="s">
        <v>373</v>
      </c>
      <c r="G56" s="49" t="s">
        <v>278</v>
      </c>
      <c r="H56" s="9"/>
      <c r="I56" s="134" t="s">
        <v>409</v>
      </c>
      <c r="J56" s="93" t="s">
        <v>402</v>
      </c>
      <c r="K56" s="9" t="s">
        <v>279</v>
      </c>
      <c r="L56" s="142" t="s">
        <v>279</v>
      </c>
      <c r="M56" s="52">
        <v>42514</v>
      </c>
      <c r="N56" s="52">
        <v>42514</v>
      </c>
      <c r="O56" s="44"/>
      <c r="P56" s="101"/>
      <c r="Q56" s="44"/>
      <c r="R56" s="44"/>
      <c r="S56" s="44"/>
      <c r="T56" s="95"/>
      <c r="U56" s="96"/>
      <c r="V56" s="33">
        <v>42514</v>
      </c>
      <c r="W56" s="146">
        <v>12</v>
      </c>
      <c r="X56" s="146">
        <v>12</v>
      </c>
      <c r="Y56" s="29">
        <v>42893</v>
      </c>
      <c r="Z56" s="35">
        <v>6</v>
      </c>
      <c r="AA56" s="35">
        <v>5</v>
      </c>
      <c r="AB56" s="35">
        <v>3</v>
      </c>
      <c r="AC56" s="35"/>
      <c r="AD56" s="54">
        <f>SUBTOTAL(9,Z56:AC56)</f>
        <v>0</v>
      </c>
      <c r="AE56" s="34">
        <f t="shared" si="13"/>
        <v>12</v>
      </c>
      <c r="AF56" s="141">
        <v>43350</v>
      </c>
      <c r="AG56" s="31">
        <f>+AH56+AK56</f>
        <v>300000</v>
      </c>
      <c r="AH56" s="157"/>
      <c r="AI56" s="36">
        <v>300000</v>
      </c>
      <c r="AJ56" s="149">
        <v>0</v>
      </c>
      <c r="AK56" s="75">
        <f t="shared" si="12"/>
        <v>300000</v>
      </c>
      <c r="AL56" s="76">
        <v>219250</v>
      </c>
      <c r="AM56" s="77">
        <f t="shared" si="15"/>
        <v>73.083333333333329</v>
      </c>
      <c r="AN56" s="78">
        <f t="shared" si="10"/>
        <v>80750</v>
      </c>
      <c r="AO56" s="79"/>
    </row>
    <row r="57" spans="1:16379" s="10" customFormat="1" ht="80.099999999999994" hidden="1" customHeight="1" x14ac:dyDescent="0.25">
      <c r="B57" s="9">
        <v>1</v>
      </c>
      <c r="C57" s="9" t="s">
        <v>11</v>
      </c>
      <c r="D57" s="9" t="s">
        <v>11</v>
      </c>
      <c r="E57" s="26" t="s">
        <v>311</v>
      </c>
      <c r="F57" s="26"/>
      <c r="G57" s="49" t="s">
        <v>437</v>
      </c>
      <c r="H57" s="9" t="s">
        <v>439</v>
      </c>
      <c r="I57" s="133" t="s">
        <v>409</v>
      </c>
      <c r="J57" s="49" t="s">
        <v>438</v>
      </c>
      <c r="K57" s="50" t="s">
        <v>334</v>
      </c>
      <c r="L57" s="73" t="s">
        <v>440</v>
      </c>
      <c r="M57" s="26">
        <v>42569</v>
      </c>
      <c r="N57" s="26"/>
      <c r="O57" s="25"/>
      <c r="P57" s="26"/>
      <c r="Q57" s="27"/>
      <c r="R57" s="28"/>
      <c r="S57" s="29"/>
      <c r="T57" s="28"/>
      <c r="U57" s="26"/>
      <c r="V57" s="33">
        <v>43299</v>
      </c>
      <c r="W57" s="34">
        <v>24</v>
      </c>
      <c r="X57" s="34">
        <v>24</v>
      </c>
      <c r="Y57" s="26">
        <v>43299</v>
      </c>
      <c r="Z57" s="35"/>
      <c r="AA57" s="35"/>
      <c r="AB57" s="35"/>
      <c r="AC57" s="35"/>
      <c r="AD57" s="35"/>
      <c r="AE57" s="34"/>
      <c r="AF57" s="141">
        <v>43422</v>
      </c>
      <c r="AG57" s="31">
        <v>200000</v>
      </c>
      <c r="AH57" s="31">
        <v>0</v>
      </c>
      <c r="AI57" s="32">
        <v>200000</v>
      </c>
      <c r="AJ57" s="75"/>
      <c r="AK57" s="75">
        <f t="shared" si="12"/>
        <v>200000</v>
      </c>
      <c r="AL57" s="76">
        <v>198936.25</v>
      </c>
      <c r="AM57" s="77">
        <f>+AL57/AK57*100</f>
        <v>99.468125000000001</v>
      </c>
      <c r="AN57" s="78">
        <f t="shared" si="10"/>
        <v>1063.75</v>
      </c>
      <c r="AO57" s="79"/>
    </row>
    <row r="58" spans="1:16379" s="10" customFormat="1" ht="80.099999999999994" hidden="1" customHeight="1" x14ac:dyDescent="0.25">
      <c r="B58" s="9">
        <v>1</v>
      </c>
      <c r="C58" s="9" t="s">
        <v>11</v>
      </c>
      <c r="D58" s="9" t="s">
        <v>11</v>
      </c>
      <c r="E58" s="26" t="s">
        <v>87</v>
      </c>
      <c r="F58" s="26"/>
      <c r="G58" s="49" t="s">
        <v>425</v>
      </c>
      <c r="H58" s="9" t="s">
        <v>426</v>
      </c>
      <c r="I58" s="69" t="s">
        <v>409</v>
      </c>
      <c r="J58" s="49" t="s">
        <v>427</v>
      </c>
      <c r="K58" s="50" t="s">
        <v>29</v>
      </c>
      <c r="L58" s="73" t="s">
        <v>289</v>
      </c>
      <c r="M58" s="26">
        <v>42586</v>
      </c>
      <c r="N58" s="26">
        <v>42586</v>
      </c>
      <c r="O58" s="25"/>
      <c r="P58" s="26"/>
      <c r="Q58" s="27"/>
      <c r="R58" s="28"/>
      <c r="S58" s="29"/>
      <c r="T58" s="28"/>
      <c r="U58" s="26"/>
      <c r="V58" s="33">
        <v>42586</v>
      </c>
      <c r="W58" s="34">
        <v>20</v>
      </c>
      <c r="X58" s="34">
        <v>24</v>
      </c>
      <c r="Y58" s="26">
        <v>43316</v>
      </c>
      <c r="Z58" s="35">
        <v>12</v>
      </c>
      <c r="AA58" s="35">
        <v>0</v>
      </c>
      <c r="AB58" s="35">
        <v>0</v>
      </c>
      <c r="AC58" s="35">
        <v>0</v>
      </c>
      <c r="AD58" s="88">
        <f>SUBTOTAL(9,Z58:AC58)</f>
        <v>0</v>
      </c>
      <c r="AE58" s="34">
        <f>+X58+AD58</f>
        <v>24</v>
      </c>
      <c r="AF58" s="141">
        <v>43681</v>
      </c>
      <c r="AG58" s="31">
        <f>+AH58+AK58</f>
        <v>896429.61</v>
      </c>
      <c r="AH58" s="31">
        <v>0</v>
      </c>
      <c r="AI58" s="32">
        <v>900000</v>
      </c>
      <c r="AJ58" s="75">
        <v>3570.39</v>
      </c>
      <c r="AK58" s="75">
        <f t="shared" si="12"/>
        <v>896429.61</v>
      </c>
      <c r="AL58" s="76">
        <v>896429.61</v>
      </c>
      <c r="AM58" s="77">
        <f>AL58/AK58*100</f>
        <v>100</v>
      </c>
      <c r="AN58" s="78">
        <f t="shared" si="10"/>
        <v>0</v>
      </c>
      <c r="AO58" s="79"/>
    </row>
    <row r="59" spans="1:16379" s="10" customFormat="1" ht="24.75" hidden="1" customHeight="1" x14ac:dyDescent="0.25">
      <c r="B59" s="9">
        <v>1</v>
      </c>
      <c r="C59" s="9" t="s">
        <v>11</v>
      </c>
      <c r="D59" s="9" t="s">
        <v>11</v>
      </c>
      <c r="E59" s="26" t="s">
        <v>258</v>
      </c>
      <c r="F59" s="26"/>
      <c r="G59" s="49" t="s">
        <v>445</v>
      </c>
      <c r="H59" s="178" t="s">
        <v>446</v>
      </c>
      <c r="I59" s="69" t="s">
        <v>409</v>
      </c>
      <c r="J59" s="49" t="s">
        <v>447</v>
      </c>
      <c r="K59" s="50" t="s">
        <v>279</v>
      </c>
      <c r="L59" s="73" t="s">
        <v>317</v>
      </c>
      <c r="M59" s="26">
        <v>42642</v>
      </c>
      <c r="N59" s="26"/>
      <c r="O59" s="25"/>
      <c r="P59" s="26"/>
      <c r="Q59" s="27"/>
      <c r="R59" s="28"/>
      <c r="S59" s="29"/>
      <c r="T59" s="28"/>
      <c r="U59" s="26"/>
      <c r="V59" s="33">
        <v>42642</v>
      </c>
      <c r="W59" s="34">
        <v>24</v>
      </c>
      <c r="X59" s="34">
        <v>30</v>
      </c>
      <c r="Y59" s="26">
        <v>43553</v>
      </c>
      <c r="Z59" s="35">
        <v>12</v>
      </c>
      <c r="AA59" s="35"/>
      <c r="AB59" s="35"/>
      <c r="AC59" s="35"/>
      <c r="AD59" s="35"/>
      <c r="AE59" s="34"/>
      <c r="AF59" s="141">
        <v>43919</v>
      </c>
      <c r="AG59" s="31">
        <f>+AH59+AI59</f>
        <v>250000</v>
      </c>
      <c r="AH59" s="31">
        <v>0</v>
      </c>
      <c r="AI59" s="32">
        <v>250000</v>
      </c>
      <c r="AJ59" s="75">
        <v>1850.3</v>
      </c>
      <c r="AK59" s="75">
        <f t="shared" si="12"/>
        <v>248149.7</v>
      </c>
      <c r="AL59" s="76">
        <v>248149.7</v>
      </c>
      <c r="AM59" s="77">
        <f>+AL59/AK59*100</f>
        <v>100</v>
      </c>
      <c r="AN59" s="78">
        <f t="shared" si="10"/>
        <v>0</v>
      </c>
      <c r="AO59" s="79"/>
    </row>
    <row r="60" spans="1:16379" s="10" customFormat="1" ht="80.099999999999994" hidden="1" customHeight="1" x14ac:dyDescent="0.2">
      <c r="B60" s="9">
        <v>1</v>
      </c>
      <c r="C60" s="9" t="s">
        <v>11</v>
      </c>
      <c r="D60" s="9" t="s">
        <v>11</v>
      </c>
      <c r="E60" s="26" t="s">
        <v>448</v>
      </c>
      <c r="F60" s="26"/>
      <c r="G60" s="49" t="s">
        <v>449</v>
      </c>
      <c r="H60" s="9" t="s">
        <v>450</v>
      </c>
      <c r="I60" s="69" t="s">
        <v>409</v>
      </c>
      <c r="J60" s="49" t="s">
        <v>576</v>
      </c>
      <c r="K60" s="50" t="s">
        <v>293</v>
      </c>
      <c r="L60" s="73" t="s">
        <v>451</v>
      </c>
      <c r="M60" s="26">
        <v>42649</v>
      </c>
      <c r="N60" s="26"/>
      <c r="O60" s="25"/>
      <c r="P60" s="26"/>
      <c r="Q60" s="27"/>
      <c r="R60" s="28"/>
      <c r="S60" s="29"/>
      <c r="T60" s="28"/>
      <c r="U60" s="26"/>
      <c r="V60" s="33">
        <v>42649</v>
      </c>
      <c r="W60" s="34">
        <v>24</v>
      </c>
      <c r="X60" s="34"/>
      <c r="Y60" s="26">
        <v>43561</v>
      </c>
      <c r="Z60" s="35"/>
      <c r="AA60" s="35"/>
      <c r="AB60" s="35"/>
      <c r="AC60" s="35"/>
      <c r="AD60" s="35"/>
      <c r="AE60" s="34"/>
      <c r="AF60" s="154"/>
      <c r="AG60" s="31">
        <f>+AH60+AI60</f>
        <v>270000</v>
      </c>
      <c r="AH60" s="31">
        <v>0</v>
      </c>
      <c r="AI60" s="32">
        <v>270000</v>
      </c>
      <c r="AJ60" s="75">
        <v>0</v>
      </c>
      <c r="AK60" s="75">
        <f t="shared" si="12"/>
        <v>270000</v>
      </c>
      <c r="AL60" s="76">
        <v>270000</v>
      </c>
      <c r="AM60" s="77">
        <f>+AL60/AK60*100</f>
        <v>100</v>
      </c>
      <c r="AN60" s="78">
        <f t="shared" si="10"/>
        <v>0</v>
      </c>
      <c r="AO60" s="79"/>
    </row>
    <row r="61" spans="1:16379" s="10" customFormat="1" ht="80.099999999999994" hidden="1" customHeight="1" x14ac:dyDescent="0.2">
      <c r="B61" s="9">
        <v>1</v>
      </c>
      <c r="C61" s="80" t="s">
        <v>11</v>
      </c>
      <c r="D61" s="80" t="s">
        <v>11</v>
      </c>
      <c r="E61" s="80" t="s">
        <v>30</v>
      </c>
      <c r="F61" s="80" t="s">
        <v>368</v>
      </c>
      <c r="G61" s="49" t="s">
        <v>245</v>
      </c>
      <c r="H61" s="80" t="s">
        <v>246</v>
      </c>
      <c r="I61" s="142" t="s">
        <v>409</v>
      </c>
      <c r="J61" s="93" t="s">
        <v>349</v>
      </c>
      <c r="K61" s="81" t="s">
        <v>133</v>
      </c>
      <c r="L61" s="82" t="s">
        <v>300</v>
      </c>
      <c r="M61" s="83">
        <v>42151</v>
      </c>
      <c r="N61" s="141">
        <v>42151</v>
      </c>
      <c r="O61" s="44"/>
      <c r="P61" s="44"/>
      <c r="Q61" s="74"/>
      <c r="R61" s="44"/>
      <c r="S61" s="44"/>
      <c r="T61" s="28"/>
      <c r="U61" s="26"/>
      <c r="V61" s="33">
        <v>42151</v>
      </c>
      <c r="W61" s="146">
        <v>24</v>
      </c>
      <c r="X61" s="146">
        <v>24</v>
      </c>
      <c r="Y61" s="29">
        <v>42882</v>
      </c>
      <c r="Z61" s="35">
        <v>0</v>
      </c>
      <c r="AA61" s="35">
        <v>0</v>
      </c>
      <c r="AB61" s="35">
        <v>0</v>
      </c>
      <c r="AC61" s="35">
        <v>0</v>
      </c>
      <c r="AD61" s="88">
        <f>SUM(Z61:AC61)</f>
        <v>0</v>
      </c>
      <c r="AE61" s="34">
        <f>+X61+AD61</f>
        <v>24</v>
      </c>
      <c r="AF61" s="88"/>
      <c r="AG61" s="31">
        <f>+AH61+AK61</f>
        <v>256328.56</v>
      </c>
      <c r="AH61" s="85"/>
      <c r="AI61" s="31">
        <v>266000</v>
      </c>
      <c r="AJ61" s="31">
        <v>9671.44</v>
      </c>
      <c r="AK61" s="75">
        <f t="shared" si="12"/>
        <v>256328.56</v>
      </c>
      <c r="AL61" s="86">
        <v>245120</v>
      </c>
      <c r="AM61" s="77">
        <f>AL61/AK61*100</f>
        <v>95.627268377741444</v>
      </c>
      <c r="AN61" s="78">
        <f t="shared" ref="AN61:AN92" si="16">+AK61-AL61</f>
        <v>11208.559999999998</v>
      </c>
      <c r="AO61" s="79"/>
    </row>
    <row r="62" spans="1:16379" s="10" customFormat="1" ht="80.099999999999994" hidden="1" customHeight="1" x14ac:dyDescent="0.25">
      <c r="B62" s="9">
        <v>1</v>
      </c>
      <c r="C62" s="9" t="s">
        <v>11</v>
      </c>
      <c r="D62" s="9" t="s">
        <v>11</v>
      </c>
      <c r="E62" s="26" t="s">
        <v>71</v>
      </c>
      <c r="F62" s="26"/>
      <c r="G62" s="49" t="s">
        <v>434</v>
      </c>
      <c r="H62" s="9" t="s">
        <v>435</v>
      </c>
      <c r="I62" s="69" t="s">
        <v>409</v>
      </c>
      <c r="J62" s="49" t="s">
        <v>436</v>
      </c>
      <c r="K62" s="50" t="s">
        <v>328</v>
      </c>
      <c r="L62" s="82" t="s">
        <v>328</v>
      </c>
      <c r="M62" s="26">
        <v>42649</v>
      </c>
      <c r="N62" s="26"/>
      <c r="O62" s="25"/>
      <c r="P62" s="26"/>
      <c r="Q62" s="27"/>
      <c r="R62" s="28"/>
      <c r="S62" s="29"/>
      <c r="T62" s="28"/>
      <c r="U62" s="26"/>
      <c r="V62" s="33">
        <v>42649</v>
      </c>
      <c r="W62" s="34">
        <v>18</v>
      </c>
      <c r="X62" s="34">
        <v>24</v>
      </c>
      <c r="Y62" s="26">
        <v>43379</v>
      </c>
      <c r="Z62" s="35">
        <v>12</v>
      </c>
      <c r="AA62" s="35"/>
      <c r="AB62" s="35"/>
      <c r="AC62" s="35"/>
      <c r="AD62" s="35">
        <f>SUBTOTAL(9,Z62:AC62)</f>
        <v>0</v>
      </c>
      <c r="AE62" s="34">
        <f>+X62+AD62</f>
        <v>24</v>
      </c>
      <c r="AF62" s="26">
        <v>43744</v>
      </c>
      <c r="AG62" s="31">
        <v>350000</v>
      </c>
      <c r="AH62" s="43">
        <v>0</v>
      </c>
      <c r="AI62" s="32">
        <v>350000</v>
      </c>
      <c r="AJ62" s="32">
        <v>16883.86</v>
      </c>
      <c r="AK62" s="75">
        <f t="shared" si="12"/>
        <v>333116.14</v>
      </c>
      <c r="AL62" s="37">
        <v>333116.14</v>
      </c>
      <c r="AM62" s="77">
        <f>+AL62/AK62*100</f>
        <v>100</v>
      </c>
      <c r="AN62" s="78">
        <f t="shared" si="16"/>
        <v>0</v>
      </c>
      <c r="AO62" s="79"/>
    </row>
    <row r="63" spans="1:16379" s="10" customFormat="1" ht="80.099999999999994" hidden="1" customHeight="1" x14ac:dyDescent="0.25">
      <c r="B63" s="9">
        <v>1</v>
      </c>
      <c r="C63" s="26" t="s">
        <v>11</v>
      </c>
      <c r="D63" s="26" t="s">
        <v>11</v>
      </c>
      <c r="E63" s="9" t="s">
        <v>150</v>
      </c>
      <c r="F63" s="9"/>
      <c r="G63" s="49" t="s">
        <v>467</v>
      </c>
      <c r="H63" s="9" t="s">
        <v>469</v>
      </c>
      <c r="I63" s="135" t="s">
        <v>409</v>
      </c>
      <c r="J63" s="54" t="s">
        <v>496</v>
      </c>
      <c r="K63" s="50" t="s">
        <v>133</v>
      </c>
      <c r="L63" s="82" t="s">
        <v>281</v>
      </c>
      <c r="M63" s="26">
        <v>42180</v>
      </c>
      <c r="N63" s="25"/>
      <c r="O63" s="26"/>
      <c r="P63" s="27"/>
      <c r="Q63" s="78"/>
      <c r="R63" s="78"/>
      <c r="S63" s="122"/>
      <c r="T63" s="122"/>
      <c r="U63" s="122"/>
      <c r="V63" s="148"/>
      <c r="W63" s="148"/>
      <c r="X63" s="148"/>
      <c r="Y63" s="26">
        <v>43459</v>
      </c>
      <c r="Z63" s="26"/>
      <c r="AA63" s="26"/>
      <c r="AB63" s="26"/>
      <c r="AC63" s="26"/>
      <c r="AD63" s="26"/>
      <c r="AE63" s="33"/>
      <c r="AF63" s="26"/>
      <c r="AG63" s="147">
        <f>+AH63+AI63</f>
        <v>1000000</v>
      </c>
      <c r="AH63" s="122">
        <v>0</v>
      </c>
      <c r="AI63" s="87">
        <f>500000+500000</f>
        <v>1000000</v>
      </c>
      <c r="AJ63" s="122">
        <v>0</v>
      </c>
      <c r="AK63" s="147">
        <f t="shared" si="12"/>
        <v>1000000</v>
      </c>
      <c r="AL63" s="87">
        <f>450000+474575.27</f>
        <v>924575.27</v>
      </c>
      <c r="AM63" s="77">
        <f>+AL63/AK63*100</f>
        <v>92.457526999999999</v>
      </c>
      <c r="AN63" s="87">
        <f t="shared" si="16"/>
        <v>75424.729999999981</v>
      </c>
      <c r="AO63" s="79"/>
    </row>
    <row r="64" spans="1:16379" s="10" customFormat="1" ht="93" hidden="1" customHeight="1" x14ac:dyDescent="0.25">
      <c r="B64" s="9">
        <v>1</v>
      </c>
      <c r="C64" s="26" t="s">
        <v>11</v>
      </c>
      <c r="D64" s="26" t="s">
        <v>11</v>
      </c>
      <c r="E64" s="26" t="s">
        <v>150</v>
      </c>
      <c r="F64" s="49"/>
      <c r="G64" s="49" t="s">
        <v>463</v>
      </c>
      <c r="H64" s="178" t="s">
        <v>462</v>
      </c>
      <c r="I64" s="136" t="s">
        <v>409</v>
      </c>
      <c r="J64" s="129" t="s">
        <v>486</v>
      </c>
      <c r="K64" s="50" t="s">
        <v>133</v>
      </c>
      <c r="L64" s="82" t="s">
        <v>478</v>
      </c>
      <c r="M64" s="26">
        <v>42235</v>
      </c>
      <c r="N64" s="26"/>
      <c r="O64" s="26"/>
      <c r="P64" s="26"/>
      <c r="Q64" s="26"/>
      <c r="R64" s="26"/>
      <c r="S64" s="26"/>
      <c r="T64" s="26"/>
      <c r="U64" s="26"/>
      <c r="V64" s="33"/>
      <c r="W64" s="33"/>
      <c r="X64" s="33"/>
      <c r="Y64" s="26">
        <v>43511</v>
      </c>
      <c r="Z64" s="35">
        <v>12</v>
      </c>
      <c r="AA64" s="26"/>
      <c r="AB64" s="26"/>
      <c r="AC64" s="26"/>
      <c r="AD64" s="26"/>
      <c r="AE64" s="33"/>
      <c r="AF64" s="26">
        <v>43876</v>
      </c>
      <c r="AG64" s="148">
        <f>+AI64+AH64</f>
        <v>700000</v>
      </c>
      <c r="AH64" s="122">
        <v>0</v>
      </c>
      <c r="AI64" s="87">
        <v>700000</v>
      </c>
      <c r="AJ64" s="87">
        <v>39104.71</v>
      </c>
      <c r="AK64" s="76">
        <f t="shared" si="12"/>
        <v>660895.29</v>
      </c>
      <c r="AL64" s="87">
        <v>660865.27</v>
      </c>
      <c r="AM64" s="77">
        <f>+AL64/AK64*100</f>
        <v>99.995457676812919</v>
      </c>
      <c r="AN64" s="78">
        <f t="shared" si="16"/>
        <v>30.020000000018626</v>
      </c>
      <c r="AO64" s="79"/>
    </row>
    <row r="65" spans="2:41" s="10" customFormat="1" ht="80.099999999999994" hidden="1" customHeight="1" x14ac:dyDescent="0.2">
      <c r="B65" s="9">
        <v>1</v>
      </c>
      <c r="C65" s="9" t="s">
        <v>11</v>
      </c>
      <c r="D65" s="9" t="s">
        <v>11</v>
      </c>
      <c r="E65" s="9" t="s">
        <v>25</v>
      </c>
      <c r="F65" s="9"/>
      <c r="G65" s="49" t="s">
        <v>268</v>
      </c>
      <c r="H65" s="9" t="s">
        <v>269</v>
      </c>
      <c r="I65" s="70" t="s">
        <v>409</v>
      </c>
      <c r="J65" s="49" t="s">
        <v>378</v>
      </c>
      <c r="K65" s="9" t="s">
        <v>64</v>
      </c>
      <c r="L65" s="82" t="s">
        <v>306</v>
      </c>
      <c r="M65" s="52">
        <v>41977</v>
      </c>
      <c r="N65" s="52">
        <v>41991</v>
      </c>
      <c r="O65" s="44"/>
      <c r="P65" s="44"/>
      <c r="Q65" s="44"/>
      <c r="R65" s="44"/>
      <c r="S65" s="44"/>
      <c r="T65" s="44"/>
      <c r="U65" s="44"/>
      <c r="V65" s="33">
        <v>41991</v>
      </c>
      <c r="W65" s="34">
        <v>60</v>
      </c>
      <c r="X65" s="34">
        <v>60</v>
      </c>
      <c r="Y65" s="29">
        <v>43087</v>
      </c>
      <c r="Z65" s="35">
        <v>0</v>
      </c>
      <c r="AA65" s="35">
        <v>0</v>
      </c>
      <c r="AB65" s="35">
        <v>0</v>
      </c>
      <c r="AC65" s="35">
        <v>0</v>
      </c>
      <c r="AD65" s="88">
        <f>SUM(Z65:AC65)</f>
        <v>0</v>
      </c>
      <c r="AE65" s="34">
        <f>+X65+AD65</f>
        <v>60</v>
      </c>
      <c r="AF65" s="44"/>
      <c r="AG65" s="31">
        <f>+AH65+AK65</f>
        <v>875000</v>
      </c>
      <c r="AH65" s="87">
        <v>175000</v>
      </c>
      <c r="AI65" s="42">
        <v>700000</v>
      </c>
      <c r="AJ65" s="42">
        <v>0</v>
      </c>
      <c r="AK65" s="75">
        <f t="shared" si="12"/>
        <v>700000</v>
      </c>
      <c r="AL65" s="37">
        <v>377758.12</v>
      </c>
      <c r="AM65" s="77">
        <f>AL65/AK65*100</f>
        <v>53.965445714285707</v>
      </c>
      <c r="AN65" s="78">
        <f t="shared" si="16"/>
        <v>322241.88</v>
      </c>
      <c r="AO65" s="79"/>
    </row>
    <row r="66" spans="2:41" s="10" customFormat="1" ht="94.5" hidden="1" customHeight="1" x14ac:dyDescent="0.25">
      <c r="B66" s="9">
        <v>1</v>
      </c>
      <c r="C66" s="115" t="s">
        <v>163</v>
      </c>
      <c r="D66" s="29" t="s">
        <v>163</v>
      </c>
      <c r="E66" s="225" t="s">
        <v>546</v>
      </c>
      <c r="F66" s="29" t="s">
        <v>363</v>
      </c>
      <c r="G66" s="219" t="s">
        <v>441</v>
      </c>
      <c r="H66" s="115"/>
      <c r="I66" s="226" t="s">
        <v>409</v>
      </c>
      <c r="J66" s="227" t="s">
        <v>442</v>
      </c>
      <c r="K66" s="115" t="s">
        <v>293</v>
      </c>
      <c r="L66" s="221" t="s">
        <v>293</v>
      </c>
      <c r="M66" s="225">
        <v>42681</v>
      </c>
      <c r="N66" s="9"/>
      <c r="O66" s="54"/>
      <c r="P66" s="54"/>
      <c r="Q66" s="54"/>
      <c r="R66" s="54"/>
      <c r="S66" s="54"/>
      <c r="T66" s="54"/>
      <c r="U66" s="54"/>
      <c r="V66" s="222">
        <v>42683</v>
      </c>
      <c r="W66" s="228">
        <v>12</v>
      </c>
      <c r="X66" s="228">
        <v>12</v>
      </c>
      <c r="Y66" s="225">
        <v>43046</v>
      </c>
      <c r="Z66" s="35"/>
      <c r="AA66" s="35"/>
      <c r="AB66" s="35"/>
      <c r="AC66" s="35"/>
      <c r="AD66" s="54"/>
      <c r="AE66" s="34"/>
      <c r="AF66" s="29"/>
      <c r="AG66" s="229">
        <v>50000</v>
      </c>
      <c r="AH66" s="230">
        <v>0</v>
      </c>
      <c r="AI66" s="231">
        <f>+AG66+AH66</f>
        <v>50000</v>
      </c>
      <c r="AJ66" s="231">
        <v>0</v>
      </c>
      <c r="AK66" s="232">
        <f t="shared" ref="AK66:AK97" si="17">+AI66-AJ66</f>
        <v>50000</v>
      </c>
      <c r="AL66" s="233">
        <v>45000</v>
      </c>
      <c r="AM66" s="234">
        <f>+AL66/AK66*100</f>
        <v>90</v>
      </c>
      <c r="AN66" s="235">
        <f t="shared" si="16"/>
        <v>5000</v>
      </c>
      <c r="AO66" s="79"/>
    </row>
    <row r="67" spans="2:41" s="10" customFormat="1" ht="80.099999999999994" hidden="1" customHeight="1" x14ac:dyDescent="0.25">
      <c r="B67" s="69">
        <v>1</v>
      </c>
      <c r="C67" s="26" t="s">
        <v>11</v>
      </c>
      <c r="D67" s="209" t="s">
        <v>11</v>
      </c>
      <c r="E67" s="26" t="s">
        <v>112</v>
      </c>
      <c r="F67" s="212"/>
      <c r="G67" s="49" t="s">
        <v>464</v>
      </c>
      <c r="H67" s="9" t="s">
        <v>468</v>
      </c>
      <c r="I67" s="274" t="s">
        <v>409</v>
      </c>
      <c r="J67" s="130" t="s">
        <v>485</v>
      </c>
      <c r="K67" s="50" t="s">
        <v>29</v>
      </c>
      <c r="L67" s="50" t="s">
        <v>477</v>
      </c>
      <c r="M67" s="26">
        <v>42683</v>
      </c>
      <c r="N67" s="205"/>
      <c r="O67" s="26"/>
      <c r="P67" s="26"/>
      <c r="Q67" s="26"/>
      <c r="R67" s="26"/>
      <c r="S67" s="26"/>
      <c r="T67" s="26"/>
      <c r="U67" s="200"/>
      <c r="V67" s="26"/>
      <c r="W67" s="26"/>
      <c r="X67" s="26"/>
      <c r="Y67" s="29" t="s">
        <v>704</v>
      </c>
      <c r="Z67" s="214">
        <v>12</v>
      </c>
      <c r="AA67" s="35"/>
      <c r="AB67" s="26"/>
      <c r="AC67" s="26"/>
      <c r="AD67" s="26"/>
      <c r="AE67" s="33"/>
      <c r="AF67" s="111">
        <v>44650</v>
      </c>
      <c r="AG67" s="122">
        <f>+AH67+AI67</f>
        <v>750000</v>
      </c>
      <c r="AH67" s="122">
        <v>0</v>
      </c>
      <c r="AI67" s="87">
        <f>600000+150000</f>
        <v>750000</v>
      </c>
      <c r="AJ67" s="122">
        <v>3571.23</v>
      </c>
      <c r="AK67" s="37">
        <f t="shared" si="17"/>
        <v>746428.77</v>
      </c>
      <c r="AL67" s="180">
        <f>600000+146428.77</f>
        <v>746428.77</v>
      </c>
      <c r="AM67" s="123">
        <f>+AL67/AK67*100</f>
        <v>100</v>
      </c>
      <c r="AN67" s="78">
        <f t="shared" si="16"/>
        <v>0</v>
      </c>
      <c r="AO67" s="79"/>
    </row>
    <row r="68" spans="2:41" s="10" customFormat="1" ht="51" hidden="1" x14ac:dyDescent="0.25">
      <c r="B68" s="9">
        <v>1</v>
      </c>
      <c r="C68" s="80" t="s">
        <v>11</v>
      </c>
      <c r="D68" s="9" t="s">
        <v>149</v>
      </c>
      <c r="E68" s="80" t="s">
        <v>150</v>
      </c>
      <c r="F68" s="9"/>
      <c r="G68" s="264" t="s">
        <v>151</v>
      </c>
      <c r="H68" s="80" t="s">
        <v>152</v>
      </c>
      <c r="I68" s="266" t="s">
        <v>409</v>
      </c>
      <c r="J68" s="264" t="s">
        <v>380</v>
      </c>
      <c r="K68" s="81" t="s">
        <v>133</v>
      </c>
      <c r="L68" s="73" t="s">
        <v>281</v>
      </c>
      <c r="M68" s="141">
        <v>41052</v>
      </c>
      <c r="N68" s="29">
        <v>41074</v>
      </c>
      <c r="O68" s="40"/>
      <c r="P68" s="29"/>
      <c r="Q68" s="41"/>
      <c r="R68" s="9"/>
      <c r="S68" s="29"/>
      <c r="T68" s="9"/>
      <c r="U68" s="29"/>
      <c r="V68" s="33">
        <v>41074</v>
      </c>
      <c r="W68" s="34">
        <v>30</v>
      </c>
      <c r="X68" s="34">
        <v>36</v>
      </c>
      <c r="Y68" s="141">
        <v>42169</v>
      </c>
      <c r="Z68" s="35">
        <v>14</v>
      </c>
      <c r="AA68" s="35">
        <v>0</v>
      </c>
      <c r="AB68" s="35">
        <v>0</v>
      </c>
      <c r="AC68" s="35">
        <v>0</v>
      </c>
      <c r="AD68" s="88">
        <f>SUM(Z68:AC68)</f>
        <v>14</v>
      </c>
      <c r="AE68" s="34">
        <f t="shared" ref="AE68:AE91" si="18">+X68+AD68</f>
        <v>50</v>
      </c>
      <c r="AF68" s="29">
        <v>42627</v>
      </c>
      <c r="AG68" s="31">
        <f t="shared" ref="AG68:AG90" si="19">+AH68+AK68</f>
        <v>1846121</v>
      </c>
      <c r="AH68" s="158">
        <v>400000</v>
      </c>
      <c r="AI68" s="149">
        <v>1500000</v>
      </c>
      <c r="AJ68" s="149">
        <v>53879</v>
      </c>
      <c r="AK68" s="75">
        <f t="shared" si="17"/>
        <v>1446121</v>
      </c>
      <c r="AL68" s="76">
        <v>1446121</v>
      </c>
      <c r="AM68" s="77">
        <f t="shared" ref="AM68:AM102" si="20">AL68/AK68*100</f>
        <v>100</v>
      </c>
      <c r="AN68" s="267">
        <f t="shared" si="16"/>
        <v>0</v>
      </c>
      <c r="AO68" s="79"/>
    </row>
    <row r="69" spans="2:41" s="10" customFormat="1" ht="24.75" hidden="1" customHeight="1" x14ac:dyDescent="0.2">
      <c r="B69" s="9">
        <v>1</v>
      </c>
      <c r="C69" s="9" t="s">
        <v>11</v>
      </c>
      <c r="D69" s="9" t="s">
        <v>149</v>
      </c>
      <c r="E69" s="9" t="s">
        <v>30</v>
      </c>
      <c r="F69" s="9" t="s">
        <v>368</v>
      </c>
      <c r="G69" s="49" t="s">
        <v>253</v>
      </c>
      <c r="H69" s="9" t="s">
        <v>254</v>
      </c>
      <c r="I69" s="69" t="s">
        <v>409</v>
      </c>
      <c r="J69" s="93" t="s">
        <v>348</v>
      </c>
      <c r="K69" s="50" t="s">
        <v>279</v>
      </c>
      <c r="L69" s="82" t="s">
        <v>283</v>
      </c>
      <c r="M69" s="52">
        <v>42247</v>
      </c>
      <c r="N69" s="52">
        <v>42247</v>
      </c>
      <c r="O69" s="44"/>
      <c r="P69" s="44"/>
      <c r="Q69" s="44"/>
      <c r="R69" s="44"/>
      <c r="S69" s="44"/>
      <c r="T69" s="28"/>
      <c r="U69" s="26"/>
      <c r="V69" s="33">
        <v>42247</v>
      </c>
      <c r="W69" s="146">
        <v>36</v>
      </c>
      <c r="X69" s="146">
        <v>40</v>
      </c>
      <c r="Y69" s="29">
        <v>43465</v>
      </c>
      <c r="Z69" s="35">
        <v>6</v>
      </c>
      <c r="AA69" s="35">
        <v>0</v>
      </c>
      <c r="AB69" s="35">
        <v>0</v>
      </c>
      <c r="AC69" s="35">
        <v>0</v>
      </c>
      <c r="AD69" s="88">
        <f>SUM(Z69:AC69)</f>
        <v>6</v>
      </c>
      <c r="AE69" s="34">
        <f t="shared" si="18"/>
        <v>46</v>
      </c>
      <c r="AF69" s="29">
        <v>43646</v>
      </c>
      <c r="AG69" s="31">
        <f t="shared" si="19"/>
        <v>1264812</v>
      </c>
      <c r="AH69" s="85"/>
      <c r="AI69" s="43">
        <v>1300000</v>
      </c>
      <c r="AJ69" s="43">
        <v>35188</v>
      </c>
      <c r="AK69" s="75">
        <f t="shared" si="17"/>
        <v>1264812</v>
      </c>
      <c r="AL69" s="86">
        <v>1264812</v>
      </c>
      <c r="AM69" s="77">
        <f t="shared" si="20"/>
        <v>100</v>
      </c>
      <c r="AN69" s="78">
        <f t="shared" si="16"/>
        <v>0</v>
      </c>
      <c r="AO69" s="79"/>
    </row>
    <row r="70" spans="2:41" s="10" customFormat="1" ht="24.75" hidden="1" customHeight="1" x14ac:dyDescent="0.2">
      <c r="B70" s="9">
        <v>1</v>
      </c>
      <c r="C70" s="9" t="s">
        <v>11</v>
      </c>
      <c r="D70" s="9" t="s">
        <v>11</v>
      </c>
      <c r="E70" s="9" t="s">
        <v>375</v>
      </c>
      <c r="F70" s="9" t="s">
        <v>429</v>
      </c>
      <c r="G70" s="49" t="s">
        <v>211</v>
      </c>
      <c r="H70" s="9" t="s">
        <v>212</v>
      </c>
      <c r="I70" s="69" t="s">
        <v>409</v>
      </c>
      <c r="J70" s="49" t="s">
        <v>382</v>
      </c>
      <c r="K70" s="50" t="s">
        <v>279</v>
      </c>
      <c r="L70" s="82" t="s">
        <v>283</v>
      </c>
      <c r="M70" s="52">
        <v>41723</v>
      </c>
      <c r="N70" s="29">
        <v>41750</v>
      </c>
      <c r="O70" s="44"/>
      <c r="P70" s="44"/>
      <c r="Q70" s="44"/>
      <c r="R70" s="44"/>
      <c r="S70" s="44"/>
      <c r="T70" s="28"/>
      <c r="U70" s="26"/>
      <c r="V70" s="33">
        <v>41750</v>
      </c>
      <c r="W70" s="34">
        <v>24</v>
      </c>
      <c r="X70" s="34">
        <v>24</v>
      </c>
      <c r="Y70" s="29">
        <v>42664</v>
      </c>
      <c r="Z70" s="35">
        <v>0</v>
      </c>
      <c r="AA70" s="35">
        <v>0</v>
      </c>
      <c r="AB70" s="35">
        <v>0</v>
      </c>
      <c r="AC70" s="35">
        <v>0</v>
      </c>
      <c r="AD70" s="88">
        <f>SUM(Z70:AC70)</f>
        <v>0</v>
      </c>
      <c r="AE70" s="34">
        <f t="shared" si="18"/>
        <v>24</v>
      </c>
      <c r="AF70" s="44"/>
      <c r="AG70" s="31">
        <f t="shared" si="19"/>
        <v>500000</v>
      </c>
      <c r="AH70" s="85"/>
      <c r="AI70" s="43">
        <v>500000</v>
      </c>
      <c r="AJ70" s="43">
        <v>0</v>
      </c>
      <c r="AK70" s="75">
        <f t="shared" si="17"/>
        <v>500000</v>
      </c>
      <c r="AL70" s="86">
        <v>493008</v>
      </c>
      <c r="AM70" s="77">
        <f t="shared" si="20"/>
        <v>98.601600000000005</v>
      </c>
      <c r="AN70" s="78">
        <f t="shared" si="16"/>
        <v>6992</v>
      </c>
      <c r="AO70" s="79"/>
    </row>
    <row r="71" spans="2:41" s="10" customFormat="1" ht="76.5" hidden="1" customHeight="1" x14ac:dyDescent="0.2">
      <c r="B71" s="9">
        <v>1</v>
      </c>
      <c r="C71" s="9" t="s">
        <v>11</v>
      </c>
      <c r="D71" s="9" t="s">
        <v>11</v>
      </c>
      <c r="E71" s="9" t="s">
        <v>168</v>
      </c>
      <c r="F71" s="9"/>
      <c r="G71" s="49" t="s">
        <v>261</v>
      </c>
      <c r="H71" s="9" t="s">
        <v>495</v>
      </c>
      <c r="I71" s="133" t="s">
        <v>409</v>
      </c>
      <c r="J71" s="49" t="s">
        <v>383</v>
      </c>
      <c r="K71" s="50" t="s">
        <v>279</v>
      </c>
      <c r="L71" s="82" t="s">
        <v>284</v>
      </c>
      <c r="M71" s="52">
        <v>42284</v>
      </c>
      <c r="N71" s="52">
        <v>42284</v>
      </c>
      <c r="O71" s="44"/>
      <c r="P71" s="44"/>
      <c r="Q71" s="44"/>
      <c r="R71" s="44"/>
      <c r="S71" s="44"/>
      <c r="T71" s="28"/>
      <c r="U71" s="26"/>
      <c r="V71" s="33">
        <v>42284</v>
      </c>
      <c r="W71" s="34">
        <v>24</v>
      </c>
      <c r="X71" s="34">
        <v>24</v>
      </c>
      <c r="Y71" s="29">
        <v>43015</v>
      </c>
      <c r="Z71" s="35">
        <v>10</v>
      </c>
      <c r="AA71" s="35">
        <v>10</v>
      </c>
      <c r="AB71" s="35">
        <v>0</v>
      </c>
      <c r="AC71" s="35">
        <v>0</v>
      </c>
      <c r="AD71" s="88">
        <f>SUM(Z71:AC71)</f>
        <v>20</v>
      </c>
      <c r="AE71" s="34">
        <f t="shared" si="18"/>
        <v>44</v>
      </c>
      <c r="AF71" s="29">
        <v>43319</v>
      </c>
      <c r="AG71" s="31">
        <f t="shared" si="19"/>
        <v>243914.87</v>
      </c>
      <c r="AH71" s="85"/>
      <c r="AI71" s="43">
        <f>100000+210000</f>
        <v>310000</v>
      </c>
      <c r="AJ71" s="43">
        <f>63213.62+2871.51</f>
        <v>66085.13</v>
      </c>
      <c r="AK71" s="75">
        <f t="shared" si="17"/>
        <v>243914.87</v>
      </c>
      <c r="AL71" s="86">
        <f>36786.38+207128.49</f>
        <v>243914.87</v>
      </c>
      <c r="AM71" s="77">
        <f t="shared" si="20"/>
        <v>100</v>
      </c>
      <c r="AN71" s="78">
        <f t="shared" si="16"/>
        <v>0</v>
      </c>
      <c r="AO71" s="79"/>
    </row>
    <row r="72" spans="2:41" s="10" customFormat="1" ht="80.099999999999994" hidden="1" customHeight="1" x14ac:dyDescent="0.2">
      <c r="B72" s="9">
        <v>1</v>
      </c>
      <c r="C72" s="9" t="s">
        <v>163</v>
      </c>
      <c r="D72" s="29" t="s">
        <v>163</v>
      </c>
      <c r="E72" s="29" t="s">
        <v>150</v>
      </c>
      <c r="F72" s="29"/>
      <c r="G72" s="49" t="s">
        <v>252</v>
      </c>
      <c r="H72" s="9"/>
      <c r="I72" s="70" t="s">
        <v>433</v>
      </c>
      <c r="J72" s="93" t="s">
        <v>401</v>
      </c>
      <c r="K72" s="9" t="s">
        <v>133</v>
      </c>
      <c r="L72" s="82" t="s">
        <v>133</v>
      </c>
      <c r="M72" s="52">
        <v>42285</v>
      </c>
      <c r="N72" s="52">
        <v>42285</v>
      </c>
      <c r="O72" s="44"/>
      <c r="P72" s="101"/>
      <c r="Q72" s="44"/>
      <c r="R72" s="44"/>
      <c r="S72" s="44"/>
      <c r="T72" s="95"/>
      <c r="U72" s="96"/>
      <c r="V72" s="33"/>
      <c r="W72" s="146"/>
      <c r="X72" s="146"/>
      <c r="Y72" s="29"/>
      <c r="Z72" s="35"/>
      <c r="AA72" s="35"/>
      <c r="AB72" s="35"/>
      <c r="AC72" s="35"/>
      <c r="AD72" s="54"/>
      <c r="AE72" s="34">
        <f t="shared" si="18"/>
        <v>0</v>
      </c>
      <c r="AF72" s="44"/>
      <c r="AG72" s="31">
        <f t="shared" si="19"/>
        <v>400000</v>
      </c>
      <c r="AH72" s="91"/>
      <c r="AI72" s="36">
        <v>400000</v>
      </c>
      <c r="AJ72" s="36">
        <v>0</v>
      </c>
      <c r="AK72" s="75">
        <f t="shared" si="17"/>
        <v>400000</v>
      </c>
      <c r="AL72" s="37">
        <v>0</v>
      </c>
      <c r="AM72" s="77">
        <f t="shared" si="20"/>
        <v>0</v>
      </c>
      <c r="AN72" s="78">
        <f t="shared" si="16"/>
        <v>400000</v>
      </c>
      <c r="AO72" s="79"/>
    </row>
    <row r="73" spans="2:41" s="10" customFormat="1" ht="54.75" hidden="1" customHeight="1" x14ac:dyDescent="0.2">
      <c r="B73" s="9">
        <v>1</v>
      </c>
      <c r="C73" s="9" t="s">
        <v>11</v>
      </c>
      <c r="D73" s="9" t="s">
        <v>11</v>
      </c>
      <c r="E73" s="9" t="s">
        <v>217</v>
      </c>
      <c r="F73" s="9"/>
      <c r="G73" s="49" t="s">
        <v>218</v>
      </c>
      <c r="H73" s="9" t="s">
        <v>219</v>
      </c>
      <c r="I73" s="69" t="s">
        <v>409</v>
      </c>
      <c r="J73" s="49" t="s">
        <v>385</v>
      </c>
      <c r="K73" s="50" t="s">
        <v>280</v>
      </c>
      <c r="L73" s="82" t="s">
        <v>286</v>
      </c>
      <c r="M73" s="52">
        <v>41813</v>
      </c>
      <c r="N73" s="29">
        <v>41836</v>
      </c>
      <c r="O73" s="44"/>
      <c r="P73" s="44"/>
      <c r="Q73" s="44"/>
      <c r="R73" s="44"/>
      <c r="S73" s="44"/>
      <c r="T73" s="28"/>
      <c r="U73" s="26"/>
      <c r="V73" s="33">
        <v>41836</v>
      </c>
      <c r="W73" s="34">
        <v>12</v>
      </c>
      <c r="X73" s="34">
        <v>18</v>
      </c>
      <c r="Y73" s="29">
        <v>42178</v>
      </c>
      <c r="Z73" s="35">
        <v>6</v>
      </c>
      <c r="AA73" s="35">
        <v>12</v>
      </c>
      <c r="AB73" s="35">
        <v>0</v>
      </c>
      <c r="AC73" s="35">
        <v>0</v>
      </c>
      <c r="AD73" s="88">
        <f t="shared" ref="AD73:AD91" si="21">SUM(Z73:AC73)</f>
        <v>18</v>
      </c>
      <c r="AE73" s="34">
        <f t="shared" si="18"/>
        <v>36</v>
      </c>
      <c r="AF73" s="29">
        <v>42726</v>
      </c>
      <c r="AG73" s="31">
        <f t="shared" si="19"/>
        <v>500000</v>
      </c>
      <c r="AH73" s="85"/>
      <c r="AI73" s="43">
        <v>500000</v>
      </c>
      <c r="AJ73" s="43">
        <v>0</v>
      </c>
      <c r="AK73" s="75">
        <f t="shared" si="17"/>
        <v>500000</v>
      </c>
      <c r="AL73" s="86">
        <v>498158</v>
      </c>
      <c r="AM73" s="77">
        <f t="shared" si="20"/>
        <v>99.631599999999992</v>
      </c>
      <c r="AN73" s="78">
        <f t="shared" si="16"/>
        <v>1842</v>
      </c>
      <c r="AO73" s="79"/>
    </row>
    <row r="74" spans="2:41" s="79" customFormat="1" ht="50.1" hidden="1" customHeight="1" x14ac:dyDescent="0.2">
      <c r="B74" s="9">
        <v>1</v>
      </c>
      <c r="C74" s="9" t="s">
        <v>11</v>
      </c>
      <c r="D74" s="9" t="s">
        <v>11</v>
      </c>
      <c r="E74" s="9" t="s">
        <v>169</v>
      </c>
      <c r="F74" s="9"/>
      <c r="G74" s="49" t="s">
        <v>192</v>
      </c>
      <c r="H74" s="9" t="s">
        <v>193</v>
      </c>
      <c r="I74" s="69" t="s">
        <v>409</v>
      </c>
      <c r="J74" s="49" t="s">
        <v>386</v>
      </c>
      <c r="K74" s="9" t="s">
        <v>287</v>
      </c>
      <c r="L74" s="82" t="s">
        <v>288</v>
      </c>
      <c r="M74" s="52">
        <v>41355</v>
      </c>
      <c r="N74" s="52">
        <v>41355</v>
      </c>
      <c r="O74" s="44"/>
      <c r="P74" s="44"/>
      <c r="Q74" s="44"/>
      <c r="R74" s="44"/>
      <c r="S74" s="44"/>
      <c r="T74" s="90"/>
      <c r="U74" s="44"/>
      <c r="V74" s="33">
        <v>41355</v>
      </c>
      <c r="W74" s="34">
        <v>16</v>
      </c>
      <c r="X74" s="34">
        <v>24</v>
      </c>
      <c r="Y74" s="29">
        <v>42085</v>
      </c>
      <c r="Z74" s="35">
        <v>0</v>
      </c>
      <c r="AA74" s="35">
        <v>0</v>
      </c>
      <c r="AB74" s="35">
        <v>0</v>
      </c>
      <c r="AC74" s="35">
        <v>0</v>
      </c>
      <c r="AD74" s="88">
        <f t="shared" si="21"/>
        <v>0</v>
      </c>
      <c r="AE74" s="34">
        <f t="shared" si="18"/>
        <v>24</v>
      </c>
      <c r="AF74" s="29"/>
      <c r="AG74" s="31">
        <f t="shared" si="19"/>
        <v>165000</v>
      </c>
      <c r="AH74" s="91"/>
      <c r="AI74" s="43">
        <v>165000</v>
      </c>
      <c r="AJ74" s="43">
        <v>0</v>
      </c>
      <c r="AK74" s="75">
        <f t="shared" si="17"/>
        <v>165000</v>
      </c>
      <c r="AL74" s="86">
        <v>165000</v>
      </c>
      <c r="AM74" s="77">
        <f t="shared" si="20"/>
        <v>100</v>
      </c>
      <c r="AN74" s="78">
        <f t="shared" si="16"/>
        <v>0</v>
      </c>
    </row>
    <row r="75" spans="2:41" s="10" customFormat="1" ht="70.5" hidden="1" customHeight="1" x14ac:dyDescent="0.2">
      <c r="B75" s="9">
        <v>1</v>
      </c>
      <c r="C75" s="80" t="s">
        <v>11</v>
      </c>
      <c r="D75" s="80" t="s">
        <v>11</v>
      </c>
      <c r="E75" s="80" t="s">
        <v>25</v>
      </c>
      <c r="F75" s="80"/>
      <c r="G75" s="49" t="s">
        <v>248</v>
      </c>
      <c r="H75" s="9" t="s">
        <v>249</v>
      </c>
      <c r="I75" s="69" t="s">
        <v>409</v>
      </c>
      <c r="J75" s="49" t="s">
        <v>387</v>
      </c>
      <c r="K75" s="50" t="s">
        <v>29</v>
      </c>
      <c r="L75" s="82" t="s">
        <v>289</v>
      </c>
      <c r="M75" s="52">
        <v>41988</v>
      </c>
      <c r="N75" s="29">
        <v>41988</v>
      </c>
      <c r="O75" s="44"/>
      <c r="P75" s="44"/>
      <c r="Q75" s="44"/>
      <c r="R75" s="44"/>
      <c r="S75" s="44"/>
      <c r="T75" s="28"/>
      <c r="U75" s="26"/>
      <c r="V75" s="33">
        <v>41988</v>
      </c>
      <c r="W75" s="34">
        <v>24</v>
      </c>
      <c r="X75" s="34">
        <v>24</v>
      </c>
      <c r="Y75" s="29">
        <v>42719</v>
      </c>
      <c r="Z75" s="35">
        <v>0</v>
      </c>
      <c r="AA75" s="35">
        <v>0</v>
      </c>
      <c r="AB75" s="35">
        <v>0</v>
      </c>
      <c r="AC75" s="35">
        <v>0</v>
      </c>
      <c r="AD75" s="88">
        <f t="shared" si="21"/>
        <v>0</v>
      </c>
      <c r="AE75" s="34">
        <f t="shared" si="18"/>
        <v>24</v>
      </c>
      <c r="AF75" s="29"/>
      <c r="AG75" s="31">
        <f t="shared" si="19"/>
        <v>900000</v>
      </c>
      <c r="AH75" s="85"/>
      <c r="AI75" s="43">
        <v>900000</v>
      </c>
      <c r="AJ75" s="43">
        <v>0</v>
      </c>
      <c r="AK75" s="75">
        <f t="shared" si="17"/>
        <v>900000</v>
      </c>
      <c r="AL75" s="86">
        <v>900000</v>
      </c>
      <c r="AM75" s="77">
        <f t="shared" si="20"/>
        <v>100</v>
      </c>
      <c r="AN75" s="78">
        <f t="shared" si="16"/>
        <v>0</v>
      </c>
      <c r="AO75" s="79"/>
    </row>
    <row r="76" spans="2:41" s="10" customFormat="1" ht="39.950000000000003" hidden="1" customHeight="1" x14ac:dyDescent="0.25">
      <c r="B76" s="9">
        <v>1</v>
      </c>
      <c r="C76" s="28" t="s">
        <v>11</v>
      </c>
      <c r="D76" s="28" t="s">
        <v>25</v>
      </c>
      <c r="E76" s="28" t="s">
        <v>25</v>
      </c>
      <c r="F76" s="28" t="s">
        <v>376</v>
      </c>
      <c r="G76" s="49" t="s">
        <v>93</v>
      </c>
      <c r="H76" s="9" t="s">
        <v>94</v>
      </c>
      <c r="I76" s="70" t="s">
        <v>409</v>
      </c>
      <c r="J76" s="49" t="s">
        <v>388</v>
      </c>
      <c r="K76" s="9" t="s">
        <v>287</v>
      </c>
      <c r="L76" s="69" t="s">
        <v>287</v>
      </c>
      <c r="M76" s="26">
        <v>40478</v>
      </c>
      <c r="N76" s="26">
        <v>40514</v>
      </c>
      <c r="O76" s="25">
        <v>5497</v>
      </c>
      <c r="P76" s="26">
        <v>40506</v>
      </c>
      <c r="Q76" s="26">
        <v>40514</v>
      </c>
      <c r="R76" s="28">
        <v>654</v>
      </c>
      <c r="S76" s="29">
        <v>40742</v>
      </c>
      <c r="T76" s="28">
        <v>4491</v>
      </c>
      <c r="U76" s="26">
        <v>40857</v>
      </c>
      <c r="V76" s="26">
        <v>40857</v>
      </c>
      <c r="W76" s="34">
        <v>30</v>
      </c>
      <c r="X76" s="34">
        <v>36</v>
      </c>
      <c r="Y76" s="26">
        <v>41953</v>
      </c>
      <c r="Z76" s="35">
        <v>12</v>
      </c>
      <c r="AA76" s="35">
        <v>6</v>
      </c>
      <c r="AB76" s="35">
        <v>12</v>
      </c>
      <c r="AC76" s="35">
        <v>0</v>
      </c>
      <c r="AD76" s="88">
        <f t="shared" si="21"/>
        <v>30</v>
      </c>
      <c r="AE76" s="34">
        <f t="shared" si="18"/>
        <v>66</v>
      </c>
      <c r="AF76" s="29">
        <v>42865</v>
      </c>
      <c r="AG76" s="31">
        <f t="shared" si="19"/>
        <v>1049500</v>
      </c>
      <c r="AH76" s="43">
        <v>384500</v>
      </c>
      <c r="AI76" s="32">
        <v>700452</v>
      </c>
      <c r="AJ76" s="32">
        <v>35452</v>
      </c>
      <c r="AK76" s="75">
        <f t="shared" si="17"/>
        <v>665000</v>
      </c>
      <c r="AL76" s="78">
        <v>513721.94</v>
      </c>
      <c r="AM76" s="77">
        <f t="shared" si="20"/>
        <v>77.251419548872178</v>
      </c>
      <c r="AN76" s="78">
        <f t="shared" si="16"/>
        <v>151278.06</v>
      </c>
      <c r="AO76" s="79"/>
    </row>
    <row r="77" spans="2:41" s="10" customFormat="1" ht="126" hidden="1" customHeight="1" x14ac:dyDescent="0.25">
      <c r="B77" s="9">
        <v>1</v>
      </c>
      <c r="C77" s="28" t="s">
        <v>11</v>
      </c>
      <c r="D77" s="28" t="s">
        <v>30</v>
      </c>
      <c r="E77" s="28" t="s">
        <v>30</v>
      </c>
      <c r="F77" s="28" t="s">
        <v>363</v>
      </c>
      <c r="G77" s="49" t="s">
        <v>59</v>
      </c>
      <c r="H77" s="9" t="s">
        <v>361</v>
      </c>
      <c r="I77" s="70" t="s">
        <v>409</v>
      </c>
      <c r="J77" s="49" t="s">
        <v>343</v>
      </c>
      <c r="K77" s="50" t="s">
        <v>280</v>
      </c>
      <c r="L77" s="82" t="s">
        <v>280</v>
      </c>
      <c r="M77" s="26">
        <v>40065</v>
      </c>
      <c r="N77" s="26">
        <v>40119</v>
      </c>
      <c r="O77" s="25">
        <v>3310</v>
      </c>
      <c r="P77" s="26">
        <v>40116</v>
      </c>
      <c r="Q77" s="27">
        <v>40119</v>
      </c>
      <c r="R77" s="28">
        <v>413</v>
      </c>
      <c r="S77" s="29">
        <v>40385</v>
      </c>
      <c r="T77" s="28">
        <v>4282</v>
      </c>
      <c r="U77" s="26">
        <v>40567</v>
      </c>
      <c r="V77" s="26">
        <v>40567</v>
      </c>
      <c r="W77" s="34">
        <v>36</v>
      </c>
      <c r="X77" s="34">
        <v>36</v>
      </c>
      <c r="Y77" s="26">
        <v>41753</v>
      </c>
      <c r="Z77" s="35">
        <v>12</v>
      </c>
      <c r="AA77" s="35">
        <v>12</v>
      </c>
      <c r="AB77" s="35">
        <v>0</v>
      </c>
      <c r="AC77" s="35">
        <v>0</v>
      </c>
      <c r="AD77" s="88">
        <f t="shared" si="21"/>
        <v>24</v>
      </c>
      <c r="AE77" s="34">
        <f t="shared" si="18"/>
        <v>60</v>
      </c>
      <c r="AF77" s="29">
        <v>42667</v>
      </c>
      <c r="AG77" s="31">
        <f t="shared" si="19"/>
        <v>1600000</v>
      </c>
      <c r="AH77" s="43">
        <v>0</v>
      </c>
      <c r="AI77" s="32">
        <v>1600000</v>
      </c>
      <c r="AJ77" s="32">
        <v>0</v>
      </c>
      <c r="AK77" s="75">
        <f t="shared" si="17"/>
        <v>1600000</v>
      </c>
      <c r="AL77" s="78">
        <v>1107737</v>
      </c>
      <c r="AM77" s="77">
        <f t="shared" si="20"/>
        <v>69.233562500000005</v>
      </c>
      <c r="AN77" s="78">
        <f t="shared" si="16"/>
        <v>492263</v>
      </c>
      <c r="AO77" s="92"/>
    </row>
    <row r="78" spans="2:41" s="10" customFormat="1" ht="69" hidden="1" customHeight="1" x14ac:dyDescent="0.25">
      <c r="B78" s="9">
        <v>1</v>
      </c>
      <c r="C78" s="9" t="s">
        <v>11</v>
      </c>
      <c r="D78" s="9" t="s">
        <v>11</v>
      </c>
      <c r="E78" s="9" t="s">
        <v>30</v>
      </c>
      <c r="F78" s="9" t="s">
        <v>363</v>
      </c>
      <c r="G78" s="49" t="s">
        <v>129</v>
      </c>
      <c r="H78" s="9" t="s">
        <v>130</v>
      </c>
      <c r="I78" s="70" t="s">
        <v>409</v>
      </c>
      <c r="J78" s="93" t="s">
        <v>344</v>
      </c>
      <c r="K78" s="50" t="s">
        <v>280</v>
      </c>
      <c r="L78" s="82" t="s">
        <v>280</v>
      </c>
      <c r="M78" s="29">
        <v>40877</v>
      </c>
      <c r="N78" s="29">
        <v>40877</v>
      </c>
      <c r="O78" s="40"/>
      <c r="P78" s="29"/>
      <c r="Q78" s="29"/>
      <c r="R78" s="9"/>
      <c r="S78" s="29"/>
      <c r="T78" s="45"/>
      <c r="U78" s="46"/>
      <c r="V78" s="47">
        <v>40877</v>
      </c>
      <c r="W78" s="34">
        <v>24</v>
      </c>
      <c r="X78" s="34">
        <v>24</v>
      </c>
      <c r="Y78" s="29">
        <v>41622</v>
      </c>
      <c r="Z78" s="35">
        <v>6</v>
      </c>
      <c r="AA78" s="35">
        <v>12</v>
      </c>
      <c r="AB78" s="35">
        <v>12</v>
      </c>
      <c r="AC78" s="35">
        <v>0</v>
      </c>
      <c r="AD78" s="88">
        <f t="shared" si="21"/>
        <v>30</v>
      </c>
      <c r="AE78" s="34">
        <f t="shared" si="18"/>
        <v>54</v>
      </c>
      <c r="AF78" s="29">
        <v>42535</v>
      </c>
      <c r="AG78" s="31">
        <f t="shared" si="19"/>
        <v>217989</v>
      </c>
      <c r="AH78" s="42"/>
      <c r="AI78" s="36">
        <v>250000</v>
      </c>
      <c r="AJ78" s="94">
        <v>32011</v>
      </c>
      <c r="AK78" s="75">
        <f t="shared" si="17"/>
        <v>217989</v>
      </c>
      <c r="AL78" s="78">
        <v>217989</v>
      </c>
      <c r="AM78" s="77">
        <f t="shared" si="20"/>
        <v>100</v>
      </c>
      <c r="AN78" s="78">
        <f t="shared" si="16"/>
        <v>0</v>
      </c>
      <c r="AO78" s="92"/>
    </row>
    <row r="79" spans="2:41" s="79" customFormat="1" ht="24.75" hidden="1" customHeight="1" x14ac:dyDescent="0.25">
      <c r="B79" s="9">
        <v>1</v>
      </c>
      <c r="C79" s="9" t="s">
        <v>11</v>
      </c>
      <c r="D79" s="9" t="s">
        <v>30</v>
      </c>
      <c r="E79" s="9" t="s">
        <v>30</v>
      </c>
      <c r="F79" s="9" t="s">
        <v>364</v>
      </c>
      <c r="G79" s="49" t="s">
        <v>475</v>
      </c>
      <c r="H79" s="9" t="s">
        <v>201</v>
      </c>
      <c r="I79" s="133" t="s">
        <v>409</v>
      </c>
      <c r="J79" s="93" t="s">
        <v>345</v>
      </c>
      <c r="K79" s="50" t="s">
        <v>279</v>
      </c>
      <c r="L79" s="82" t="s">
        <v>291</v>
      </c>
      <c r="M79" s="52">
        <v>40885</v>
      </c>
      <c r="N79" s="29">
        <v>40984</v>
      </c>
      <c r="O79" s="25">
        <v>8599</v>
      </c>
      <c r="P79" s="26">
        <v>40982</v>
      </c>
      <c r="Q79" s="29">
        <v>40984</v>
      </c>
      <c r="R79" s="28">
        <v>878</v>
      </c>
      <c r="S79" s="29">
        <v>41137</v>
      </c>
      <c r="T79" s="28">
        <v>4929</v>
      </c>
      <c r="U79" s="26">
        <v>41450</v>
      </c>
      <c r="V79" s="47">
        <v>41299</v>
      </c>
      <c r="W79" s="34">
        <v>36</v>
      </c>
      <c r="X79" s="34">
        <v>42</v>
      </c>
      <c r="Y79" s="29">
        <v>42729</v>
      </c>
      <c r="Z79" s="35">
        <v>6</v>
      </c>
      <c r="AA79" s="35">
        <v>12</v>
      </c>
      <c r="AB79" s="35">
        <v>0</v>
      </c>
      <c r="AC79" s="35">
        <v>0</v>
      </c>
      <c r="AD79" s="88">
        <f t="shared" si="21"/>
        <v>18</v>
      </c>
      <c r="AE79" s="34">
        <f t="shared" si="18"/>
        <v>60</v>
      </c>
      <c r="AF79" s="29">
        <v>43276</v>
      </c>
      <c r="AG79" s="31">
        <f t="shared" si="19"/>
        <v>1686990.14</v>
      </c>
      <c r="AH79" s="31">
        <v>300000</v>
      </c>
      <c r="AI79" s="43">
        <v>1500000</v>
      </c>
      <c r="AJ79" s="43">
        <v>113009.86</v>
      </c>
      <c r="AK79" s="75">
        <f t="shared" si="17"/>
        <v>1386990.14</v>
      </c>
      <c r="AL79" s="37">
        <v>1386990.14</v>
      </c>
      <c r="AM79" s="77">
        <f t="shared" si="20"/>
        <v>100</v>
      </c>
      <c r="AN79" s="78">
        <f t="shared" si="16"/>
        <v>0</v>
      </c>
      <c r="AO79" s="92"/>
    </row>
    <row r="80" spans="2:41" s="10" customFormat="1" ht="24.75" hidden="1" customHeight="1" x14ac:dyDescent="0.25">
      <c r="B80" s="9">
        <v>1</v>
      </c>
      <c r="C80" s="9" t="s">
        <v>11</v>
      </c>
      <c r="D80" s="9" t="s">
        <v>46</v>
      </c>
      <c r="E80" s="9" t="s">
        <v>46</v>
      </c>
      <c r="F80" s="9"/>
      <c r="G80" s="49" t="s">
        <v>390</v>
      </c>
      <c r="H80" s="9" t="s">
        <v>134</v>
      </c>
      <c r="I80" s="134" t="s">
        <v>409</v>
      </c>
      <c r="J80" s="93" t="s">
        <v>389</v>
      </c>
      <c r="K80" s="50" t="s">
        <v>279</v>
      </c>
      <c r="L80" s="82" t="s">
        <v>283</v>
      </c>
      <c r="M80" s="29">
        <v>41257</v>
      </c>
      <c r="N80" s="29">
        <v>41348</v>
      </c>
      <c r="O80" s="40">
        <v>10772</v>
      </c>
      <c r="P80" s="29">
        <v>41345</v>
      </c>
      <c r="Q80" s="29">
        <v>41348</v>
      </c>
      <c r="R80" s="9">
        <v>21</v>
      </c>
      <c r="S80" s="29">
        <v>41537</v>
      </c>
      <c r="T80" s="9">
        <v>5134</v>
      </c>
      <c r="U80" s="29">
        <v>41635</v>
      </c>
      <c r="V80" s="26">
        <v>41635</v>
      </c>
      <c r="W80" s="48">
        <v>24</v>
      </c>
      <c r="X80" s="48">
        <v>30</v>
      </c>
      <c r="Y80" s="29">
        <v>42548</v>
      </c>
      <c r="Z80" s="35">
        <v>6</v>
      </c>
      <c r="AA80" s="35">
        <v>0</v>
      </c>
      <c r="AB80" s="35">
        <v>0</v>
      </c>
      <c r="AC80" s="35">
        <v>0</v>
      </c>
      <c r="AD80" s="88">
        <f t="shared" si="21"/>
        <v>6</v>
      </c>
      <c r="AE80" s="34">
        <f t="shared" si="18"/>
        <v>36</v>
      </c>
      <c r="AF80" s="29">
        <v>43066</v>
      </c>
      <c r="AG80" s="31">
        <f t="shared" si="19"/>
        <v>845000</v>
      </c>
      <c r="AH80" s="42"/>
      <c r="AI80" s="36">
        <v>845000</v>
      </c>
      <c r="AJ80" s="36">
        <v>0</v>
      </c>
      <c r="AK80" s="75">
        <f t="shared" si="17"/>
        <v>845000</v>
      </c>
      <c r="AL80" s="78">
        <v>569185.47</v>
      </c>
      <c r="AM80" s="77">
        <f t="shared" si="20"/>
        <v>67.359227218934905</v>
      </c>
      <c r="AN80" s="78">
        <f t="shared" si="16"/>
        <v>275814.53000000003</v>
      </c>
      <c r="AO80" s="79"/>
    </row>
    <row r="81" spans="2:41" s="10" customFormat="1" ht="80.099999999999994" hidden="1" customHeight="1" x14ac:dyDescent="0.2">
      <c r="B81" s="9">
        <v>1</v>
      </c>
      <c r="C81" s="9" t="s">
        <v>11</v>
      </c>
      <c r="D81" s="29" t="s">
        <v>11</v>
      </c>
      <c r="E81" s="29" t="s">
        <v>30</v>
      </c>
      <c r="F81" s="29" t="s">
        <v>365</v>
      </c>
      <c r="G81" s="49" t="s">
        <v>176</v>
      </c>
      <c r="H81" s="9" t="s">
        <v>177</v>
      </c>
      <c r="I81" s="133" t="s">
        <v>409</v>
      </c>
      <c r="J81" s="93" t="s">
        <v>499</v>
      </c>
      <c r="K81" s="9" t="s">
        <v>293</v>
      </c>
      <c r="L81" s="82" t="s">
        <v>294</v>
      </c>
      <c r="M81" s="52">
        <v>41257</v>
      </c>
      <c r="N81" s="52">
        <v>41270</v>
      </c>
      <c r="O81" s="44"/>
      <c r="P81" s="44"/>
      <c r="Q81" s="44"/>
      <c r="R81" s="44"/>
      <c r="S81" s="44"/>
      <c r="T81" s="95"/>
      <c r="U81" s="96"/>
      <c r="V81" s="26">
        <v>41270</v>
      </c>
      <c r="W81" s="48">
        <v>24</v>
      </c>
      <c r="X81" s="48">
        <v>30</v>
      </c>
      <c r="Y81" s="29">
        <v>42182</v>
      </c>
      <c r="Z81" s="35">
        <v>12</v>
      </c>
      <c r="AA81" s="35">
        <v>12</v>
      </c>
      <c r="AB81" s="35">
        <v>0</v>
      </c>
      <c r="AC81" s="35">
        <v>0</v>
      </c>
      <c r="AD81" s="88">
        <f t="shared" si="21"/>
        <v>24</v>
      </c>
      <c r="AE81" s="34">
        <f t="shared" si="18"/>
        <v>54</v>
      </c>
      <c r="AF81" s="29">
        <v>42913</v>
      </c>
      <c r="AG81" s="31">
        <f t="shared" si="19"/>
        <v>584867.96</v>
      </c>
      <c r="AH81" s="91"/>
      <c r="AI81" s="32">
        <v>600000</v>
      </c>
      <c r="AJ81" s="32">
        <v>15132.04</v>
      </c>
      <c r="AK81" s="75">
        <f t="shared" si="17"/>
        <v>584867.96</v>
      </c>
      <c r="AL81" s="78">
        <v>584867.96</v>
      </c>
      <c r="AM81" s="77">
        <f t="shared" si="20"/>
        <v>100</v>
      </c>
      <c r="AN81" s="78">
        <f t="shared" si="16"/>
        <v>0</v>
      </c>
      <c r="AO81" s="92"/>
    </row>
    <row r="82" spans="2:41" s="10" customFormat="1" ht="50.1" hidden="1" customHeight="1" x14ac:dyDescent="0.2">
      <c r="B82" s="9">
        <v>1</v>
      </c>
      <c r="C82" s="126" t="s">
        <v>11</v>
      </c>
      <c r="D82" s="9" t="s">
        <v>11</v>
      </c>
      <c r="E82" s="9" t="s">
        <v>11</v>
      </c>
      <c r="F82" s="9"/>
      <c r="G82" s="49" t="s">
        <v>238</v>
      </c>
      <c r="H82" s="9" t="s">
        <v>239</v>
      </c>
      <c r="I82" s="69" t="s">
        <v>409</v>
      </c>
      <c r="J82" s="93" t="s">
        <v>391</v>
      </c>
      <c r="K82" s="50" t="s">
        <v>304</v>
      </c>
      <c r="L82" s="82" t="s">
        <v>295</v>
      </c>
      <c r="M82" s="52">
        <v>41395</v>
      </c>
      <c r="N82" s="29">
        <v>41395</v>
      </c>
      <c r="O82" s="44"/>
      <c r="P82" s="44"/>
      <c r="Q82" s="44"/>
      <c r="R82" s="44"/>
      <c r="S82" s="44"/>
      <c r="T82" s="28"/>
      <c r="U82" s="26"/>
      <c r="V82" s="26">
        <v>41395</v>
      </c>
      <c r="W82" s="48">
        <v>36</v>
      </c>
      <c r="X82" s="48">
        <v>36</v>
      </c>
      <c r="Y82" s="29">
        <v>42491</v>
      </c>
      <c r="Z82" s="35">
        <v>24</v>
      </c>
      <c r="AA82" s="35">
        <v>0</v>
      </c>
      <c r="AB82" s="35">
        <v>0</v>
      </c>
      <c r="AC82" s="35">
        <v>0</v>
      </c>
      <c r="AD82" s="88">
        <f t="shared" si="21"/>
        <v>24</v>
      </c>
      <c r="AE82" s="34">
        <f t="shared" si="18"/>
        <v>60</v>
      </c>
      <c r="AF82" s="29">
        <v>43221</v>
      </c>
      <c r="AG82" s="31">
        <f t="shared" si="19"/>
        <v>1089749.26</v>
      </c>
      <c r="AH82" s="85"/>
      <c r="AI82" s="43">
        <v>1100000</v>
      </c>
      <c r="AJ82" s="43">
        <v>10250.74</v>
      </c>
      <c r="AK82" s="75">
        <f t="shared" si="17"/>
        <v>1089749.26</v>
      </c>
      <c r="AL82" s="78">
        <v>1089749.26</v>
      </c>
      <c r="AM82" s="77">
        <f t="shared" si="20"/>
        <v>100</v>
      </c>
      <c r="AN82" s="78">
        <f t="shared" si="16"/>
        <v>0</v>
      </c>
      <c r="AO82" s="79"/>
    </row>
    <row r="83" spans="2:41" s="10" customFormat="1" ht="50.1" hidden="1" customHeight="1" x14ac:dyDescent="0.2">
      <c r="B83" s="9">
        <v>1</v>
      </c>
      <c r="C83" s="9" t="s">
        <v>11</v>
      </c>
      <c r="D83" s="9" t="s">
        <v>11</v>
      </c>
      <c r="E83" s="9" t="s">
        <v>30</v>
      </c>
      <c r="F83" s="9" t="s">
        <v>366</v>
      </c>
      <c r="G83" s="49" t="s">
        <v>236</v>
      </c>
      <c r="H83" s="9" t="s">
        <v>237</v>
      </c>
      <c r="I83" s="69" t="s">
        <v>409</v>
      </c>
      <c r="J83" s="93" t="s">
        <v>346</v>
      </c>
      <c r="K83" s="50" t="s">
        <v>280</v>
      </c>
      <c r="L83" s="82" t="s">
        <v>296</v>
      </c>
      <c r="M83" s="52">
        <v>41612</v>
      </c>
      <c r="N83" s="29">
        <v>41612</v>
      </c>
      <c r="O83" s="44"/>
      <c r="P83" s="44"/>
      <c r="Q83" s="44"/>
      <c r="R83" s="44"/>
      <c r="S83" s="44"/>
      <c r="T83" s="28"/>
      <c r="U83" s="26"/>
      <c r="V83" s="26">
        <v>41612</v>
      </c>
      <c r="W83" s="48">
        <v>32</v>
      </c>
      <c r="X83" s="48">
        <v>32</v>
      </c>
      <c r="Y83" s="29">
        <v>42586</v>
      </c>
      <c r="Z83" s="35">
        <v>0</v>
      </c>
      <c r="AA83" s="35">
        <v>0</v>
      </c>
      <c r="AB83" s="35">
        <v>0</v>
      </c>
      <c r="AC83" s="35">
        <v>0</v>
      </c>
      <c r="AD83" s="88">
        <f t="shared" si="21"/>
        <v>0</v>
      </c>
      <c r="AE83" s="34">
        <f t="shared" si="18"/>
        <v>32</v>
      </c>
      <c r="AF83" s="29"/>
      <c r="AG83" s="31">
        <f t="shared" si="19"/>
        <v>200000</v>
      </c>
      <c r="AH83" s="85"/>
      <c r="AI83" s="43">
        <v>200000</v>
      </c>
      <c r="AJ83" s="43">
        <v>0</v>
      </c>
      <c r="AK83" s="75">
        <f t="shared" si="17"/>
        <v>200000</v>
      </c>
      <c r="AL83" s="78">
        <v>199794</v>
      </c>
      <c r="AM83" s="77">
        <f t="shared" si="20"/>
        <v>99.897000000000006</v>
      </c>
      <c r="AN83" s="78">
        <f t="shared" si="16"/>
        <v>206</v>
      </c>
      <c r="AO83" s="92"/>
    </row>
    <row r="84" spans="2:41" s="10" customFormat="1" ht="24.75" hidden="1" customHeight="1" x14ac:dyDescent="0.2">
      <c r="B84" s="9">
        <v>1</v>
      </c>
      <c r="C84" s="9" t="s">
        <v>11</v>
      </c>
      <c r="D84" s="9" t="s">
        <v>11</v>
      </c>
      <c r="E84" s="9" t="s">
        <v>198</v>
      </c>
      <c r="F84" s="9"/>
      <c r="G84" s="49" t="s">
        <v>199</v>
      </c>
      <c r="H84" s="9" t="s">
        <v>200</v>
      </c>
      <c r="I84" s="69" t="s">
        <v>409</v>
      </c>
      <c r="J84" s="93" t="s">
        <v>392</v>
      </c>
      <c r="K84" s="9" t="s">
        <v>279</v>
      </c>
      <c r="L84" s="82" t="s">
        <v>279</v>
      </c>
      <c r="M84" s="52">
        <v>41619</v>
      </c>
      <c r="N84" s="52">
        <v>41619</v>
      </c>
      <c r="O84" s="44"/>
      <c r="P84" s="44"/>
      <c r="Q84" s="44"/>
      <c r="R84" s="44"/>
      <c r="S84" s="44"/>
      <c r="T84" s="44"/>
      <c r="U84" s="44"/>
      <c r="V84" s="26">
        <v>41619</v>
      </c>
      <c r="W84" s="48">
        <v>24</v>
      </c>
      <c r="X84" s="48">
        <v>24</v>
      </c>
      <c r="Y84" s="29">
        <v>42349</v>
      </c>
      <c r="Z84" s="35">
        <v>6</v>
      </c>
      <c r="AA84" s="35">
        <v>0</v>
      </c>
      <c r="AB84" s="35">
        <v>0</v>
      </c>
      <c r="AC84" s="35">
        <v>0</v>
      </c>
      <c r="AD84" s="88">
        <f t="shared" si="21"/>
        <v>6</v>
      </c>
      <c r="AE84" s="34">
        <f t="shared" si="18"/>
        <v>30</v>
      </c>
      <c r="AF84" s="29">
        <v>42532</v>
      </c>
      <c r="AG84" s="31">
        <f t="shared" si="19"/>
        <v>300000</v>
      </c>
      <c r="AH84" s="91"/>
      <c r="AI84" s="42">
        <v>300000</v>
      </c>
      <c r="AJ84" s="42">
        <v>0</v>
      </c>
      <c r="AK84" s="75">
        <f t="shared" si="17"/>
        <v>300000</v>
      </c>
      <c r="AL84" s="78">
        <v>299148</v>
      </c>
      <c r="AM84" s="77">
        <f t="shared" si="20"/>
        <v>99.716000000000008</v>
      </c>
      <c r="AN84" s="78">
        <f t="shared" si="16"/>
        <v>852</v>
      </c>
      <c r="AO84" s="79"/>
    </row>
    <row r="85" spans="2:41" s="10" customFormat="1" ht="24.75" hidden="1" customHeight="1" x14ac:dyDescent="0.2">
      <c r="B85" s="9">
        <v>1</v>
      </c>
      <c r="C85" s="9" t="s">
        <v>11</v>
      </c>
      <c r="D85" s="9" t="s">
        <v>11</v>
      </c>
      <c r="E85" s="9" t="s">
        <v>233</v>
      </c>
      <c r="F85" s="9"/>
      <c r="G85" s="49" t="s">
        <v>234</v>
      </c>
      <c r="H85" s="9" t="s">
        <v>235</v>
      </c>
      <c r="I85" s="133" t="s">
        <v>409</v>
      </c>
      <c r="J85" s="93" t="s">
        <v>394</v>
      </c>
      <c r="K85" s="50" t="s">
        <v>279</v>
      </c>
      <c r="L85" s="82" t="s">
        <v>297</v>
      </c>
      <c r="M85" s="52">
        <v>41620</v>
      </c>
      <c r="N85" s="29">
        <v>41620</v>
      </c>
      <c r="O85" s="44"/>
      <c r="P85" s="44"/>
      <c r="Q85" s="44"/>
      <c r="R85" s="44"/>
      <c r="S85" s="44"/>
      <c r="T85" s="28"/>
      <c r="U85" s="26"/>
      <c r="V85" s="26">
        <v>41620</v>
      </c>
      <c r="W85" s="48">
        <v>36</v>
      </c>
      <c r="X85" s="48">
        <v>36</v>
      </c>
      <c r="Y85" s="29">
        <v>42716</v>
      </c>
      <c r="Z85" s="35">
        <v>0</v>
      </c>
      <c r="AA85" s="35">
        <v>0</v>
      </c>
      <c r="AB85" s="35">
        <v>0</v>
      </c>
      <c r="AC85" s="35">
        <v>0</v>
      </c>
      <c r="AD85" s="88">
        <f t="shared" si="21"/>
        <v>0</v>
      </c>
      <c r="AE85" s="34">
        <f t="shared" si="18"/>
        <v>36</v>
      </c>
      <c r="AF85" s="29">
        <v>42990</v>
      </c>
      <c r="AG85" s="31">
        <f t="shared" si="19"/>
        <v>460000</v>
      </c>
      <c r="AH85" s="85"/>
      <c r="AI85" s="43">
        <v>460000</v>
      </c>
      <c r="AJ85" s="43">
        <v>0</v>
      </c>
      <c r="AK85" s="75">
        <f t="shared" si="17"/>
        <v>460000</v>
      </c>
      <c r="AL85" s="78">
        <v>429800</v>
      </c>
      <c r="AM85" s="77">
        <f t="shared" si="20"/>
        <v>93.434782608695656</v>
      </c>
      <c r="AN85" s="78">
        <f t="shared" si="16"/>
        <v>30200</v>
      </c>
      <c r="AO85" s="79"/>
    </row>
    <row r="86" spans="2:41" s="10" customFormat="1" ht="24.75" hidden="1" customHeight="1" x14ac:dyDescent="0.2">
      <c r="B86" s="9">
        <v>1</v>
      </c>
      <c r="C86" s="9" t="s">
        <v>11</v>
      </c>
      <c r="D86" s="9" t="s">
        <v>11</v>
      </c>
      <c r="E86" s="9" t="s">
        <v>547</v>
      </c>
      <c r="F86" s="9" t="s">
        <v>367</v>
      </c>
      <c r="G86" s="49" t="s">
        <v>231</v>
      </c>
      <c r="H86" s="9" t="s">
        <v>232</v>
      </c>
      <c r="I86" s="69" t="s">
        <v>409</v>
      </c>
      <c r="J86" s="93" t="s">
        <v>353</v>
      </c>
      <c r="K86" s="50" t="s">
        <v>279</v>
      </c>
      <c r="L86" s="82" t="s">
        <v>298</v>
      </c>
      <c r="M86" s="52">
        <v>41620</v>
      </c>
      <c r="N86" s="52">
        <v>41620</v>
      </c>
      <c r="O86" s="44"/>
      <c r="P86" s="44"/>
      <c r="Q86" s="44"/>
      <c r="R86" s="44"/>
      <c r="S86" s="44"/>
      <c r="T86" s="28"/>
      <c r="U86" s="26"/>
      <c r="V86" s="26">
        <v>41620</v>
      </c>
      <c r="W86" s="48">
        <v>24</v>
      </c>
      <c r="X86" s="48">
        <v>24</v>
      </c>
      <c r="Y86" s="29">
        <v>42350</v>
      </c>
      <c r="Z86" s="35">
        <v>12</v>
      </c>
      <c r="AA86" s="35">
        <v>0</v>
      </c>
      <c r="AB86" s="35">
        <v>0</v>
      </c>
      <c r="AC86" s="35">
        <v>0</v>
      </c>
      <c r="AD86" s="88">
        <f t="shared" si="21"/>
        <v>12</v>
      </c>
      <c r="AE86" s="34">
        <f t="shared" si="18"/>
        <v>36</v>
      </c>
      <c r="AF86" s="29">
        <v>42716</v>
      </c>
      <c r="AG86" s="31">
        <f t="shared" si="19"/>
        <v>304996</v>
      </c>
      <c r="AH86" s="85"/>
      <c r="AI86" s="43">
        <v>304996</v>
      </c>
      <c r="AJ86" s="43">
        <v>0</v>
      </c>
      <c r="AK86" s="75">
        <f t="shared" si="17"/>
        <v>304996</v>
      </c>
      <c r="AL86" s="78">
        <v>252499</v>
      </c>
      <c r="AM86" s="77">
        <f t="shared" si="20"/>
        <v>82.787643116631031</v>
      </c>
      <c r="AN86" s="78">
        <f t="shared" si="16"/>
        <v>52497</v>
      </c>
      <c r="AO86" s="92"/>
    </row>
    <row r="87" spans="2:41" s="10" customFormat="1" ht="24.75" hidden="1" customHeight="1" x14ac:dyDescent="0.2">
      <c r="B87" s="9">
        <v>1</v>
      </c>
      <c r="C87" s="9" t="s">
        <v>11</v>
      </c>
      <c r="D87" s="9" t="s">
        <v>11</v>
      </c>
      <c r="E87" s="9" t="s">
        <v>548</v>
      </c>
      <c r="F87" s="9" t="s">
        <v>367</v>
      </c>
      <c r="G87" s="49" t="s">
        <v>247</v>
      </c>
      <c r="H87" s="9" t="s">
        <v>213</v>
      </c>
      <c r="I87" s="69" t="s">
        <v>409</v>
      </c>
      <c r="J87" s="93" t="s">
        <v>355</v>
      </c>
      <c r="K87" s="50" t="s">
        <v>279</v>
      </c>
      <c r="L87" s="82" t="s">
        <v>279</v>
      </c>
      <c r="M87" s="52">
        <v>41731</v>
      </c>
      <c r="N87" s="29">
        <v>41731</v>
      </c>
      <c r="O87" s="44"/>
      <c r="P87" s="44"/>
      <c r="Q87" s="44"/>
      <c r="R87" s="44"/>
      <c r="S87" s="44"/>
      <c r="T87" s="28"/>
      <c r="U87" s="26"/>
      <c r="V87" s="26">
        <v>41731</v>
      </c>
      <c r="W87" s="48">
        <v>21</v>
      </c>
      <c r="X87" s="48">
        <v>24</v>
      </c>
      <c r="Y87" s="29">
        <v>42462</v>
      </c>
      <c r="Z87" s="35">
        <v>6</v>
      </c>
      <c r="AA87" s="35">
        <v>0</v>
      </c>
      <c r="AB87" s="35">
        <v>0</v>
      </c>
      <c r="AC87" s="35">
        <v>0</v>
      </c>
      <c r="AD87" s="88">
        <f t="shared" si="21"/>
        <v>6</v>
      </c>
      <c r="AE87" s="34">
        <f t="shared" si="18"/>
        <v>30</v>
      </c>
      <c r="AF87" s="29">
        <v>42645</v>
      </c>
      <c r="AG87" s="31">
        <f t="shared" si="19"/>
        <v>700000</v>
      </c>
      <c r="AH87" s="85"/>
      <c r="AI87" s="43">
        <v>700000</v>
      </c>
      <c r="AJ87" s="43">
        <v>0</v>
      </c>
      <c r="AK87" s="75">
        <f t="shared" si="17"/>
        <v>700000</v>
      </c>
      <c r="AL87" s="78">
        <v>688722</v>
      </c>
      <c r="AM87" s="77">
        <f t="shared" si="20"/>
        <v>98.388857142857148</v>
      </c>
      <c r="AN87" s="78">
        <f t="shared" si="16"/>
        <v>11278</v>
      </c>
      <c r="AO87" s="92"/>
    </row>
    <row r="88" spans="2:41" s="10" customFormat="1" ht="80.099999999999994" hidden="1" customHeight="1" x14ac:dyDescent="0.2">
      <c r="B88" s="9">
        <v>1</v>
      </c>
      <c r="C88" s="9" t="s">
        <v>11</v>
      </c>
      <c r="D88" s="9" t="s">
        <v>11</v>
      </c>
      <c r="E88" s="9" t="s">
        <v>121</v>
      </c>
      <c r="F88" s="9"/>
      <c r="G88" s="49" t="s">
        <v>214</v>
      </c>
      <c r="H88" s="9" t="s">
        <v>215</v>
      </c>
      <c r="I88" s="133" t="s">
        <v>409</v>
      </c>
      <c r="J88" s="93" t="s">
        <v>428</v>
      </c>
      <c r="K88" s="50" t="s">
        <v>174</v>
      </c>
      <c r="L88" s="82" t="s">
        <v>292</v>
      </c>
      <c r="M88" s="52">
        <v>41745</v>
      </c>
      <c r="N88" s="29">
        <v>41745</v>
      </c>
      <c r="O88" s="44"/>
      <c r="P88" s="44"/>
      <c r="Q88" s="44"/>
      <c r="R88" s="44"/>
      <c r="S88" s="44"/>
      <c r="T88" s="28"/>
      <c r="U88" s="26"/>
      <c r="V88" s="26">
        <v>41745</v>
      </c>
      <c r="W88" s="48">
        <v>12</v>
      </c>
      <c r="X88" s="48">
        <v>18</v>
      </c>
      <c r="Y88" s="29">
        <v>42293</v>
      </c>
      <c r="Z88" s="35">
        <v>12</v>
      </c>
      <c r="AA88" s="35">
        <v>12</v>
      </c>
      <c r="AB88" s="35">
        <v>0</v>
      </c>
      <c r="AC88" s="35">
        <v>0</v>
      </c>
      <c r="AD88" s="88">
        <f t="shared" si="21"/>
        <v>24</v>
      </c>
      <c r="AE88" s="34">
        <f t="shared" si="18"/>
        <v>42</v>
      </c>
      <c r="AF88" s="29">
        <v>43024</v>
      </c>
      <c r="AG88" s="31">
        <f t="shared" si="19"/>
        <v>400000</v>
      </c>
      <c r="AH88" s="85"/>
      <c r="AI88" s="43">
        <v>400000</v>
      </c>
      <c r="AJ88" s="43">
        <v>0</v>
      </c>
      <c r="AK88" s="75">
        <f t="shared" si="17"/>
        <v>400000</v>
      </c>
      <c r="AL88" s="78">
        <v>353421.28</v>
      </c>
      <c r="AM88" s="77">
        <f t="shared" si="20"/>
        <v>88.355320000000006</v>
      </c>
      <c r="AN88" s="78">
        <f t="shared" si="16"/>
        <v>46578.719999999972</v>
      </c>
      <c r="AO88" s="79"/>
    </row>
    <row r="89" spans="2:41" s="10" customFormat="1" ht="96.75" hidden="1" customHeight="1" x14ac:dyDescent="0.2">
      <c r="B89" s="9">
        <v>1</v>
      </c>
      <c r="C89" s="9" t="s">
        <v>11</v>
      </c>
      <c r="D89" s="9" t="s">
        <v>11</v>
      </c>
      <c r="E89" s="9" t="s">
        <v>25</v>
      </c>
      <c r="F89" s="9"/>
      <c r="G89" s="49" t="s">
        <v>243</v>
      </c>
      <c r="H89" s="9" t="s">
        <v>242</v>
      </c>
      <c r="I89" s="133" t="s">
        <v>409</v>
      </c>
      <c r="J89" s="93" t="s">
        <v>423</v>
      </c>
      <c r="K89" s="9" t="s">
        <v>64</v>
      </c>
      <c r="L89" s="82" t="s">
        <v>299</v>
      </c>
      <c r="M89" s="52">
        <v>41976</v>
      </c>
      <c r="N89" s="52">
        <v>41976</v>
      </c>
      <c r="O89" s="44"/>
      <c r="P89" s="44"/>
      <c r="Q89" s="44"/>
      <c r="R89" s="44"/>
      <c r="S89" s="44"/>
      <c r="T89" s="44"/>
      <c r="U89" s="44"/>
      <c r="V89" s="26">
        <v>41976</v>
      </c>
      <c r="W89" s="48">
        <v>36</v>
      </c>
      <c r="X89" s="48">
        <v>36</v>
      </c>
      <c r="Y89" s="29">
        <v>43072</v>
      </c>
      <c r="Z89" s="35">
        <v>0</v>
      </c>
      <c r="AA89" s="35">
        <v>0</v>
      </c>
      <c r="AB89" s="35">
        <v>0</v>
      </c>
      <c r="AC89" s="35">
        <v>0</v>
      </c>
      <c r="AD89" s="88">
        <f t="shared" si="21"/>
        <v>0</v>
      </c>
      <c r="AE89" s="34">
        <f t="shared" si="18"/>
        <v>36</v>
      </c>
      <c r="AF89" s="88"/>
      <c r="AG89" s="31">
        <f t="shared" si="19"/>
        <v>366000</v>
      </c>
      <c r="AH89" s="91"/>
      <c r="AI89" s="43">
        <v>366000</v>
      </c>
      <c r="AJ89" s="42">
        <v>0</v>
      </c>
      <c r="AK89" s="75">
        <f t="shared" si="17"/>
        <v>366000</v>
      </c>
      <c r="AL89" s="37">
        <v>319349.77</v>
      </c>
      <c r="AM89" s="77">
        <f t="shared" si="20"/>
        <v>87.254035519125679</v>
      </c>
      <c r="AN89" s="78">
        <f t="shared" si="16"/>
        <v>46650.229999999981</v>
      </c>
      <c r="AO89" s="79"/>
    </row>
    <row r="90" spans="2:41" s="10" customFormat="1" ht="80.099999999999994" hidden="1" customHeight="1" x14ac:dyDescent="0.2">
      <c r="B90" s="9">
        <v>1</v>
      </c>
      <c r="C90" s="9" t="s">
        <v>11</v>
      </c>
      <c r="D90" s="9" t="s">
        <v>11</v>
      </c>
      <c r="E90" s="9" t="s">
        <v>30</v>
      </c>
      <c r="F90" s="9" t="s">
        <v>366</v>
      </c>
      <c r="G90" s="49" t="s">
        <v>241</v>
      </c>
      <c r="H90" s="9" t="s">
        <v>240</v>
      </c>
      <c r="I90" s="69" t="s">
        <v>409</v>
      </c>
      <c r="J90" s="93" t="s">
        <v>347</v>
      </c>
      <c r="K90" s="50" t="s">
        <v>280</v>
      </c>
      <c r="L90" s="82" t="s">
        <v>296</v>
      </c>
      <c r="M90" s="52">
        <v>41976</v>
      </c>
      <c r="N90" s="29">
        <v>41976</v>
      </c>
      <c r="O90" s="89"/>
      <c r="P90" s="44"/>
      <c r="Q90" s="44"/>
      <c r="R90" s="44"/>
      <c r="S90" s="44"/>
      <c r="T90" s="28"/>
      <c r="U90" s="26"/>
      <c r="V90" s="26">
        <v>41976</v>
      </c>
      <c r="W90" s="48">
        <v>30</v>
      </c>
      <c r="X90" s="48">
        <v>36</v>
      </c>
      <c r="Y90" s="29">
        <v>43072</v>
      </c>
      <c r="Z90" s="35">
        <v>0</v>
      </c>
      <c r="AA90" s="35">
        <v>0</v>
      </c>
      <c r="AB90" s="35">
        <v>0</v>
      </c>
      <c r="AC90" s="35">
        <v>0</v>
      </c>
      <c r="AD90" s="88">
        <f t="shared" si="21"/>
        <v>0</v>
      </c>
      <c r="AE90" s="34">
        <f t="shared" si="18"/>
        <v>36</v>
      </c>
      <c r="AF90" s="35"/>
      <c r="AG90" s="31">
        <f t="shared" si="19"/>
        <v>602073</v>
      </c>
      <c r="AH90" s="85"/>
      <c r="AI90" s="43">
        <v>602073</v>
      </c>
      <c r="AJ90" s="43">
        <v>0</v>
      </c>
      <c r="AK90" s="75">
        <f t="shared" si="17"/>
        <v>602073</v>
      </c>
      <c r="AL90" s="86">
        <v>287931.56</v>
      </c>
      <c r="AM90" s="77">
        <f t="shared" si="20"/>
        <v>47.82336361205369</v>
      </c>
      <c r="AN90" s="78">
        <f t="shared" si="16"/>
        <v>314141.44</v>
      </c>
      <c r="AO90" s="92"/>
    </row>
    <row r="91" spans="2:41" s="10" customFormat="1" ht="24.75" hidden="1" customHeight="1" x14ac:dyDescent="0.2">
      <c r="B91" s="9">
        <v>1</v>
      </c>
      <c r="C91" s="9" t="s">
        <v>11</v>
      </c>
      <c r="D91" s="9" t="s">
        <v>11</v>
      </c>
      <c r="E91" s="9" t="s">
        <v>375</v>
      </c>
      <c r="F91" s="9" t="s">
        <v>429</v>
      </c>
      <c r="G91" s="49" t="s">
        <v>430</v>
      </c>
      <c r="H91" s="9" t="s">
        <v>431</v>
      </c>
      <c r="I91" s="133" t="s">
        <v>409</v>
      </c>
      <c r="J91" s="49" t="s">
        <v>432</v>
      </c>
      <c r="K91" s="50" t="s">
        <v>279</v>
      </c>
      <c r="L91" s="82" t="s">
        <v>283</v>
      </c>
      <c r="M91" s="52">
        <v>42299</v>
      </c>
      <c r="N91" s="52">
        <v>42299</v>
      </c>
      <c r="O91" s="44"/>
      <c r="P91" s="44"/>
      <c r="Q91" s="44"/>
      <c r="R91" s="44"/>
      <c r="S91" s="44"/>
      <c r="T91" s="28"/>
      <c r="U91" s="26"/>
      <c r="V91" s="26">
        <v>42299</v>
      </c>
      <c r="W91" s="35">
        <v>24</v>
      </c>
      <c r="X91" s="35">
        <v>24</v>
      </c>
      <c r="Y91" s="29">
        <v>43030</v>
      </c>
      <c r="Z91" s="35">
        <v>0</v>
      </c>
      <c r="AA91" s="35">
        <v>0</v>
      </c>
      <c r="AB91" s="35">
        <v>0</v>
      </c>
      <c r="AC91" s="35">
        <v>0</v>
      </c>
      <c r="AD91" s="35">
        <f t="shared" si="21"/>
        <v>0</v>
      </c>
      <c r="AE91" s="34">
        <f t="shared" si="18"/>
        <v>24</v>
      </c>
      <c r="AF91" s="44"/>
      <c r="AG91" s="31">
        <f>+AH91+AI91</f>
        <v>100000</v>
      </c>
      <c r="AH91" s="87">
        <v>0</v>
      </c>
      <c r="AI91" s="43">
        <v>100000</v>
      </c>
      <c r="AJ91" s="43">
        <v>522.54</v>
      </c>
      <c r="AK91" s="75">
        <f t="shared" si="17"/>
        <v>99477.46</v>
      </c>
      <c r="AL91" s="86">
        <v>99477.46</v>
      </c>
      <c r="AM91" s="77">
        <f t="shared" si="20"/>
        <v>100</v>
      </c>
      <c r="AN91" s="78">
        <f t="shared" si="16"/>
        <v>0</v>
      </c>
      <c r="AO91" s="79"/>
    </row>
    <row r="92" spans="2:41" s="10" customFormat="1" ht="41.25" hidden="1" customHeight="1" x14ac:dyDescent="0.2">
      <c r="B92" s="9">
        <v>1</v>
      </c>
      <c r="C92" s="9" t="s">
        <v>163</v>
      </c>
      <c r="D92" s="29" t="s">
        <v>163</v>
      </c>
      <c r="E92" s="9" t="s">
        <v>311</v>
      </c>
      <c r="F92" s="9"/>
      <c r="G92" s="49" t="s">
        <v>667</v>
      </c>
      <c r="H92" s="9"/>
      <c r="I92" s="133" t="s">
        <v>409</v>
      </c>
      <c r="J92" s="49"/>
      <c r="K92" s="9" t="s">
        <v>334</v>
      </c>
      <c r="L92" s="73" t="s">
        <v>335</v>
      </c>
      <c r="M92" s="52">
        <v>42367</v>
      </c>
      <c r="N92" s="52"/>
      <c r="O92" s="44"/>
      <c r="P92" s="44"/>
      <c r="Q92" s="44"/>
      <c r="R92" s="44"/>
      <c r="S92" s="44"/>
      <c r="T92" s="28"/>
      <c r="U92" s="26"/>
      <c r="V92" s="26"/>
      <c r="W92" s="35"/>
      <c r="X92" s="35"/>
      <c r="Y92" s="29">
        <v>42458</v>
      </c>
      <c r="Z92" s="35"/>
      <c r="AA92" s="35"/>
      <c r="AB92" s="35"/>
      <c r="AC92" s="35"/>
      <c r="AD92" s="35"/>
      <c r="AE92" s="34"/>
      <c r="AF92" s="44"/>
      <c r="AG92" s="31">
        <v>100000</v>
      </c>
      <c r="AH92" s="87"/>
      <c r="AI92" s="43">
        <v>100000</v>
      </c>
      <c r="AJ92" s="43"/>
      <c r="AK92" s="75">
        <f t="shared" si="17"/>
        <v>100000</v>
      </c>
      <c r="AL92" s="86">
        <v>100000</v>
      </c>
      <c r="AM92" s="77">
        <f t="shared" si="20"/>
        <v>100</v>
      </c>
      <c r="AN92" s="78">
        <f t="shared" si="16"/>
        <v>0</v>
      </c>
      <c r="AO92" s="79"/>
    </row>
    <row r="93" spans="2:41" s="10" customFormat="1" ht="24.75" hidden="1" customHeight="1" x14ac:dyDescent="0.2">
      <c r="B93" s="9">
        <v>1</v>
      </c>
      <c r="C93" s="9" t="s">
        <v>163</v>
      </c>
      <c r="D93" s="29" t="s">
        <v>163</v>
      </c>
      <c r="E93" s="29" t="s">
        <v>167</v>
      </c>
      <c r="F93" s="29"/>
      <c r="G93" s="49" t="s">
        <v>271</v>
      </c>
      <c r="H93" s="9"/>
      <c r="I93" s="134" t="s">
        <v>409</v>
      </c>
      <c r="J93" s="93" t="s">
        <v>357</v>
      </c>
      <c r="K93" s="9" t="s">
        <v>279</v>
      </c>
      <c r="L93" s="69" t="s">
        <v>279</v>
      </c>
      <c r="M93" s="52">
        <v>42340</v>
      </c>
      <c r="N93" s="52">
        <v>42340</v>
      </c>
      <c r="O93" s="44"/>
      <c r="P93" s="101"/>
      <c r="Q93" s="44"/>
      <c r="R93" s="44"/>
      <c r="S93" s="44"/>
      <c r="T93" s="95"/>
      <c r="U93" s="96"/>
      <c r="V93" s="26">
        <v>42340</v>
      </c>
      <c r="W93" s="48">
        <v>18</v>
      </c>
      <c r="X93" s="48">
        <v>18</v>
      </c>
      <c r="Y93" s="29">
        <v>42523</v>
      </c>
      <c r="Z93" s="35">
        <v>12</v>
      </c>
      <c r="AA93" s="35">
        <v>0</v>
      </c>
      <c r="AB93" s="35">
        <v>0</v>
      </c>
      <c r="AC93" s="35">
        <v>0</v>
      </c>
      <c r="AD93" s="54">
        <f>SUBTOTAL(9,Z93:AC93)</f>
        <v>0</v>
      </c>
      <c r="AE93" s="34">
        <f>+X93+AD93</f>
        <v>18</v>
      </c>
      <c r="AF93" s="29">
        <v>43071</v>
      </c>
      <c r="AG93" s="31">
        <f>+AH93+AK93</f>
        <v>150000</v>
      </c>
      <c r="AH93" s="91"/>
      <c r="AI93" s="36">
        <v>150000</v>
      </c>
      <c r="AJ93" s="36">
        <v>0</v>
      </c>
      <c r="AK93" s="75">
        <f t="shared" si="17"/>
        <v>150000</v>
      </c>
      <c r="AL93" s="37">
        <v>86770</v>
      </c>
      <c r="AM93" s="77">
        <f t="shared" si="20"/>
        <v>57.846666666666671</v>
      </c>
      <c r="AN93" s="78">
        <f t="shared" ref="AN93:AN99" si="22">+AK93-AL93</f>
        <v>63230</v>
      </c>
      <c r="AO93" s="92"/>
    </row>
    <row r="94" spans="2:41" s="10" customFormat="1" ht="39.950000000000003" hidden="1" customHeight="1" x14ac:dyDescent="0.2">
      <c r="B94" s="9">
        <v>1</v>
      </c>
      <c r="C94" s="115" t="s">
        <v>163</v>
      </c>
      <c r="D94" s="29" t="s">
        <v>163</v>
      </c>
      <c r="E94" s="225" t="s">
        <v>25</v>
      </c>
      <c r="F94" s="29"/>
      <c r="G94" s="219" t="s">
        <v>666</v>
      </c>
      <c r="H94" s="115"/>
      <c r="I94" s="236" t="s">
        <v>409</v>
      </c>
      <c r="J94" s="227"/>
      <c r="K94" s="115" t="s">
        <v>64</v>
      </c>
      <c r="L94" s="115" t="s">
        <v>64</v>
      </c>
      <c r="M94" s="237">
        <v>42216</v>
      </c>
      <c r="N94" s="52"/>
      <c r="O94" s="44"/>
      <c r="P94" s="101"/>
      <c r="Q94" s="44"/>
      <c r="R94" s="44"/>
      <c r="S94" s="44"/>
      <c r="T94" s="95"/>
      <c r="U94" s="96"/>
      <c r="V94" s="222"/>
      <c r="W94" s="238"/>
      <c r="X94" s="238"/>
      <c r="Y94" s="225">
        <v>42582</v>
      </c>
      <c r="Z94" s="35"/>
      <c r="AA94" s="35"/>
      <c r="AB94" s="35"/>
      <c r="AC94" s="35"/>
      <c r="AD94" s="54"/>
      <c r="AE94" s="34"/>
      <c r="AF94" s="29"/>
      <c r="AG94" s="229">
        <v>35000</v>
      </c>
      <c r="AH94" s="239"/>
      <c r="AI94" s="240">
        <v>35000</v>
      </c>
      <c r="AJ94" s="240"/>
      <c r="AK94" s="232">
        <f t="shared" si="17"/>
        <v>35000</v>
      </c>
      <c r="AL94" s="233">
        <v>35000</v>
      </c>
      <c r="AM94" s="234">
        <f t="shared" si="20"/>
        <v>100</v>
      </c>
      <c r="AN94" s="235">
        <f t="shared" si="22"/>
        <v>0</v>
      </c>
      <c r="AO94" s="92"/>
    </row>
    <row r="95" spans="2:41" s="10" customFormat="1" ht="80.099999999999994" hidden="1" customHeight="1" x14ac:dyDescent="0.2">
      <c r="B95" s="69">
        <v>1</v>
      </c>
      <c r="C95" s="9" t="s">
        <v>11</v>
      </c>
      <c r="D95" s="212" t="s">
        <v>11</v>
      </c>
      <c r="E95" s="9" t="s">
        <v>164</v>
      </c>
      <c r="F95" s="212"/>
      <c r="G95" s="49" t="s">
        <v>266</v>
      </c>
      <c r="H95" s="9" t="s">
        <v>267</v>
      </c>
      <c r="I95" s="9" t="s">
        <v>409</v>
      </c>
      <c r="J95" s="49" t="s">
        <v>377</v>
      </c>
      <c r="K95" s="50" t="s">
        <v>280</v>
      </c>
      <c r="L95" s="50" t="s">
        <v>302</v>
      </c>
      <c r="M95" s="52">
        <v>42341</v>
      </c>
      <c r="N95" s="215">
        <v>42341</v>
      </c>
      <c r="O95" s="44"/>
      <c r="P95" s="44"/>
      <c r="Q95" s="44"/>
      <c r="R95" s="44"/>
      <c r="S95" s="44"/>
      <c r="T95" s="28"/>
      <c r="U95" s="200"/>
      <c r="V95" s="26">
        <v>42341</v>
      </c>
      <c r="W95" s="35">
        <v>24</v>
      </c>
      <c r="X95" s="35">
        <v>30</v>
      </c>
      <c r="Y95" s="29">
        <v>43254</v>
      </c>
      <c r="Z95" s="214">
        <v>24</v>
      </c>
      <c r="AA95" s="35">
        <v>12</v>
      </c>
      <c r="AB95" s="35">
        <v>0</v>
      </c>
      <c r="AC95" s="35">
        <v>0</v>
      </c>
      <c r="AD95" s="35">
        <f>SUM(Z95:AC95)</f>
        <v>36</v>
      </c>
      <c r="AE95" s="34">
        <f t="shared" ref="AE95:AE101" si="23">+X95+AD95</f>
        <v>66</v>
      </c>
      <c r="AF95" s="111">
        <v>44350</v>
      </c>
      <c r="AG95" s="43">
        <f t="shared" ref="AG95:AG100" si="24">+AH95+AK95</f>
        <v>1145000</v>
      </c>
      <c r="AH95" s="87">
        <v>154000</v>
      </c>
      <c r="AI95" s="43">
        <f>646000+432000</f>
        <v>1078000</v>
      </c>
      <c r="AJ95" s="43">
        <v>87000</v>
      </c>
      <c r="AK95" s="32">
        <f t="shared" si="17"/>
        <v>991000</v>
      </c>
      <c r="AL95" s="86">
        <v>957618.57</v>
      </c>
      <c r="AM95" s="123">
        <f t="shared" si="20"/>
        <v>96.631540867810287</v>
      </c>
      <c r="AN95" s="78">
        <f t="shared" si="22"/>
        <v>33381.430000000051</v>
      </c>
      <c r="AO95" s="92"/>
    </row>
    <row r="96" spans="2:41" s="10" customFormat="1" ht="24.75" hidden="1" customHeight="1" x14ac:dyDescent="0.25">
      <c r="B96" s="9">
        <v>1</v>
      </c>
      <c r="C96" s="30" t="s">
        <v>11</v>
      </c>
      <c r="D96" s="28" t="s">
        <v>30</v>
      </c>
      <c r="E96" s="30" t="s">
        <v>30</v>
      </c>
      <c r="F96" s="28" t="s">
        <v>369</v>
      </c>
      <c r="G96" s="264" t="s">
        <v>81</v>
      </c>
      <c r="H96" s="80" t="s">
        <v>82</v>
      </c>
      <c r="I96" s="266" t="s">
        <v>409</v>
      </c>
      <c r="J96" s="268" t="s">
        <v>350</v>
      </c>
      <c r="K96" s="81" t="s">
        <v>279</v>
      </c>
      <c r="L96" s="73" t="s">
        <v>301</v>
      </c>
      <c r="M96" s="83">
        <v>40521</v>
      </c>
      <c r="N96" s="52">
        <v>40628</v>
      </c>
      <c r="O96" s="51">
        <v>6284</v>
      </c>
      <c r="P96" s="52">
        <v>40618</v>
      </c>
      <c r="Q96" s="52">
        <v>40628</v>
      </c>
      <c r="R96" s="9">
        <v>636</v>
      </c>
      <c r="S96" s="29">
        <v>40731</v>
      </c>
      <c r="T96" s="28">
        <v>4543</v>
      </c>
      <c r="U96" s="26">
        <v>40897</v>
      </c>
      <c r="V96" s="33">
        <v>40900</v>
      </c>
      <c r="W96" s="146">
        <v>24</v>
      </c>
      <c r="X96" s="146">
        <v>30</v>
      </c>
      <c r="Y96" s="141">
        <v>41813</v>
      </c>
      <c r="Z96" s="35">
        <v>6</v>
      </c>
      <c r="AA96" s="35">
        <v>12</v>
      </c>
      <c r="AB96" s="35">
        <v>7</v>
      </c>
      <c r="AC96" s="35">
        <v>0</v>
      </c>
      <c r="AD96" s="88">
        <f>SUM(Z96:AC96)</f>
        <v>25</v>
      </c>
      <c r="AE96" s="34">
        <f t="shared" si="23"/>
        <v>55</v>
      </c>
      <c r="AF96" s="29">
        <v>42636</v>
      </c>
      <c r="AG96" s="31">
        <f t="shared" si="24"/>
        <v>660000</v>
      </c>
      <c r="AH96" s="31">
        <v>60000</v>
      </c>
      <c r="AI96" s="75">
        <v>600000</v>
      </c>
      <c r="AJ96" s="75">
        <v>0</v>
      </c>
      <c r="AK96" s="75">
        <f t="shared" si="17"/>
        <v>600000</v>
      </c>
      <c r="AL96" s="159">
        <v>345152</v>
      </c>
      <c r="AM96" s="77">
        <f t="shared" si="20"/>
        <v>57.525333333333329</v>
      </c>
      <c r="AN96" s="267">
        <f t="shared" si="22"/>
        <v>254848</v>
      </c>
      <c r="AO96" s="92"/>
    </row>
    <row r="97" spans="2:41" s="10" customFormat="1" ht="24.75" hidden="1" customHeight="1" x14ac:dyDescent="0.25">
      <c r="B97" s="9">
        <v>1</v>
      </c>
      <c r="C97" s="28" t="s">
        <v>11</v>
      </c>
      <c r="D97" s="28" t="s">
        <v>11</v>
      </c>
      <c r="E97" s="28" t="s">
        <v>30</v>
      </c>
      <c r="F97" s="28" t="s">
        <v>370</v>
      </c>
      <c r="G97" s="49" t="s">
        <v>79</v>
      </c>
      <c r="H97" s="9" t="s">
        <v>80</v>
      </c>
      <c r="I97" s="70" t="s">
        <v>409</v>
      </c>
      <c r="J97" s="93" t="s">
        <v>354</v>
      </c>
      <c r="K97" s="50" t="s">
        <v>279</v>
      </c>
      <c r="L97" s="82" t="s">
        <v>284</v>
      </c>
      <c r="M97" s="52">
        <v>40527</v>
      </c>
      <c r="N97" s="52">
        <v>40584</v>
      </c>
      <c r="O97" s="51"/>
      <c r="P97" s="52"/>
      <c r="Q97" s="27"/>
      <c r="R97" s="9"/>
      <c r="S97" s="29"/>
      <c r="T97" s="28"/>
      <c r="U97" s="26"/>
      <c r="V97" s="26">
        <v>40584</v>
      </c>
      <c r="W97" s="48">
        <v>24</v>
      </c>
      <c r="X97" s="48">
        <v>36</v>
      </c>
      <c r="Y97" s="29">
        <v>41680</v>
      </c>
      <c r="Z97" s="35">
        <v>12</v>
      </c>
      <c r="AA97" s="35">
        <v>12</v>
      </c>
      <c r="AB97" s="35">
        <v>6</v>
      </c>
      <c r="AC97" s="35">
        <v>0</v>
      </c>
      <c r="AD97" s="88">
        <f>SUM(Z97:AC97)</f>
        <v>30</v>
      </c>
      <c r="AE97" s="34">
        <f t="shared" si="23"/>
        <v>66</v>
      </c>
      <c r="AF97" s="29">
        <v>42592</v>
      </c>
      <c r="AG97" s="31">
        <f t="shared" si="24"/>
        <v>1034476</v>
      </c>
      <c r="AH97" s="43">
        <v>145000</v>
      </c>
      <c r="AI97" s="32">
        <v>890000</v>
      </c>
      <c r="AJ97" s="32">
        <v>524</v>
      </c>
      <c r="AK97" s="75">
        <f t="shared" si="17"/>
        <v>889476</v>
      </c>
      <c r="AL97" s="86">
        <v>889476</v>
      </c>
      <c r="AM97" s="77">
        <f t="shared" si="20"/>
        <v>100</v>
      </c>
      <c r="AN97" s="78">
        <f t="shared" si="22"/>
        <v>0</v>
      </c>
      <c r="AO97" s="92"/>
    </row>
    <row r="98" spans="2:41" s="10" customFormat="1" ht="80.099999999999994" hidden="1" customHeight="1" x14ac:dyDescent="0.25">
      <c r="B98" s="9">
        <v>1</v>
      </c>
      <c r="C98" s="115" t="s">
        <v>11</v>
      </c>
      <c r="D98" s="9" t="s">
        <v>112</v>
      </c>
      <c r="E98" s="115" t="s">
        <v>112</v>
      </c>
      <c r="F98" s="9"/>
      <c r="G98" s="219" t="s">
        <v>113</v>
      </c>
      <c r="H98" s="115" t="s">
        <v>114</v>
      </c>
      <c r="I98" s="236" t="s">
        <v>409</v>
      </c>
      <c r="J98" s="227" t="s">
        <v>395</v>
      </c>
      <c r="K98" s="112" t="s">
        <v>29</v>
      </c>
      <c r="L98" s="221" t="s">
        <v>29</v>
      </c>
      <c r="M98" s="225">
        <v>40506</v>
      </c>
      <c r="N98" s="29">
        <v>40514</v>
      </c>
      <c r="O98" s="40">
        <v>5530</v>
      </c>
      <c r="P98" s="29">
        <v>40511</v>
      </c>
      <c r="Q98" s="29">
        <v>40514</v>
      </c>
      <c r="R98" s="9">
        <v>615</v>
      </c>
      <c r="S98" s="29">
        <v>40674</v>
      </c>
      <c r="T98" s="9">
        <v>4454</v>
      </c>
      <c r="U98" s="29">
        <v>40820</v>
      </c>
      <c r="V98" s="222">
        <v>40836</v>
      </c>
      <c r="W98" s="238">
        <v>60</v>
      </c>
      <c r="X98" s="238">
        <v>60</v>
      </c>
      <c r="Y98" s="225">
        <v>42663</v>
      </c>
      <c r="Z98" s="35">
        <v>12</v>
      </c>
      <c r="AA98" s="35">
        <v>0</v>
      </c>
      <c r="AB98" s="35">
        <v>0</v>
      </c>
      <c r="AC98" s="35">
        <v>0</v>
      </c>
      <c r="AD98" s="88">
        <f>SUM(Z98:AC98)</f>
        <v>12</v>
      </c>
      <c r="AE98" s="34">
        <f t="shared" si="23"/>
        <v>72</v>
      </c>
      <c r="AF98" s="29">
        <v>43465</v>
      </c>
      <c r="AG98" s="229">
        <f t="shared" si="24"/>
        <v>67999999.979999989</v>
      </c>
      <c r="AH98" s="231">
        <v>28000000</v>
      </c>
      <c r="AI98" s="240">
        <v>40000000</v>
      </c>
      <c r="AJ98" s="240">
        <v>0.02</v>
      </c>
      <c r="AK98" s="232">
        <f t="shared" ref="AK98:AK104" si="25">+AI98-AJ98</f>
        <v>39999999.979999997</v>
      </c>
      <c r="AL98" s="235">
        <v>39999999.979999997</v>
      </c>
      <c r="AM98" s="234">
        <f t="shared" si="20"/>
        <v>100</v>
      </c>
      <c r="AN98" s="235">
        <f t="shared" si="22"/>
        <v>0</v>
      </c>
      <c r="AO98" s="92"/>
    </row>
    <row r="99" spans="2:41" s="10" customFormat="1" ht="80.099999999999994" hidden="1" customHeight="1" x14ac:dyDescent="0.25">
      <c r="B99" s="69">
        <v>1</v>
      </c>
      <c r="C99" s="178" t="s">
        <v>11</v>
      </c>
      <c r="D99" s="216" t="s">
        <v>25</v>
      </c>
      <c r="E99" s="281" t="s">
        <v>25</v>
      </c>
      <c r="F99" s="216" t="s">
        <v>374</v>
      </c>
      <c r="G99" s="49" t="s">
        <v>265</v>
      </c>
      <c r="H99" s="9" t="s">
        <v>135</v>
      </c>
      <c r="I99" s="40" t="s">
        <v>28</v>
      </c>
      <c r="J99" s="93" t="s">
        <v>396</v>
      </c>
      <c r="K99" s="50" t="s">
        <v>29</v>
      </c>
      <c r="L99" s="50" t="s">
        <v>29</v>
      </c>
      <c r="M99" s="29">
        <v>40819</v>
      </c>
      <c r="N99" s="210">
        <v>40845</v>
      </c>
      <c r="O99" s="40">
        <v>7555</v>
      </c>
      <c r="P99" s="29">
        <v>40843</v>
      </c>
      <c r="Q99" s="29">
        <v>40845</v>
      </c>
      <c r="R99" s="9">
        <v>808</v>
      </c>
      <c r="S99" s="29">
        <v>41050</v>
      </c>
      <c r="T99" s="9">
        <v>4785</v>
      </c>
      <c r="U99" s="111">
        <v>41236</v>
      </c>
      <c r="V99" s="26">
        <v>41240</v>
      </c>
      <c r="W99" s="48">
        <v>60</v>
      </c>
      <c r="X99" s="48">
        <v>60</v>
      </c>
      <c r="Y99" s="29">
        <v>43066</v>
      </c>
      <c r="Z99" s="214">
        <v>24</v>
      </c>
      <c r="AA99" s="35">
        <v>6</v>
      </c>
      <c r="AB99" s="35">
        <v>18</v>
      </c>
      <c r="AC99" s="35">
        <v>0</v>
      </c>
      <c r="AD99" s="88">
        <f>SUM(Z99:AC99)</f>
        <v>48</v>
      </c>
      <c r="AE99" s="34">
        <f t="shared" si="23"/>
        <v>108</v>
      </c>
      <c r="AF99" s="111">
        <v>44527</v>
      </c>
      <c r="AG99" s="43">
        <f t="shared" si="24"/>
        <v>68000000</v>
      </c>
      <c r="AH99" s="42">
        <v>8000000</v>
      </c>
      <c r="AI99" s="36">
        <v>60000000</v>
      </c>
      <c r="AJ99" s="36">
        <v>0</v>
      </c>
      <c r="AK99" s="32">
        <f t="shared" si="25"/>
        <v>60000000</v>
      </c>
      <c r="AL99" s="180">
        <v>46423218.140000001</v>
      </c>
      <c r="AM99" s="123">
        <f t="shared" si="20"/>
        <v>77.372030233333334</v>
      </c>
      <c r="AN99" s="78">
        <f t="shared" si="22"/>
        <v>13576781.859999999</v>
      </c>
      <c r="AO99" s="92"/>
    </row>
    <row r="100" spans="2:41" s="10" customFormat="1" ht="80.099999999999994" hidden="1" customHeight="1" x14ac:dyDescent="0.25">
      <c r="B100" s="9">
        <v>1</v>
      </c>
      <c r="C100" s="80" t="s">
        <v>139</v>
      </c>
      <c r="D100" s="29" t="s">
        <v>222</v>
      </c>
      <c r="E100" s="141" t="s">
        <v>159</v>
      </c>
      <c r="F100" s="29"/>
      <c r="G100" s="264" t="s">
        <v>223</v>
      </c>
      <c r="H100" s="141" t="s">
        <v>224</v>
      </c>
      <c r="I100" s="266" t="s">
        <v>409</v>
      </c>
      <c r="J100" s="268" t="s">
        <v>397</v>
      </c>
      <c r="K100" s="81" t="s">
        <v>308</v>
      </c>
      <c r="L100" s="220" t="s">
        <v>308</v>
      </c>
      <c r="M100" s="282">
        <v>41936</v>
      </c>
      <c r="N100" s="225">
        <v>41936</v>
      </c>
      <c r="O100" s="241"/>
      <c r="P100" s="225"/>
      <c r="Q100" s="225">
        <v>41937</v>
      </c>
      <c r="R100" s="115"/>
      <c r="S100" s="225"/>
      <c r="T100" s="115"/>
      <c r="U100" s="225"/>
      <c r="V100" s="257">
        <v>41936</v>
      </c>
      <c r="W100" s="228">
        <v>24</v>
      </c>
      <c r="X100" s="228">
        <v>24</v>
      </c>
      <c r="Y100" s="282">
        <v>42667</v>
      </c>
      <c r="Z100" s="283">
        <v>12</v>
      </c>
      <c r="AA100" s="283">
        <v>12</v>
      </c>
      <c r="AB100" s="283">
        <v>12</v>
      </c>
      <c r="AC100" s="283"/>
      <c r="AD100" s="244">
        <f>SUBTOTAL(9,Z100:AC100)</f>
        <v>0</v>
      </c>
      <c r="AE100" s="223">
        <f t="shared" si="23"/>
        <v>24</v>
      </c>
      <c r="AF100" s="225">
        <v>43762</v>
      </c>
      <c r="AG100" s="229">
        <f t="shared" si="24"/>
        <v>600000</v>
      </c>
      <c r="AH100" s="284"/>
      <c r="AI100" s="285">
        <v>600000</v>
      </c>
      <c r="AJ100" s="285">
        <v>0</v>
      </c>
      <c r="AK100" s="232">
        <f t="shared" si="25"/>
        <v>600000</v>
      </c>
      <c r="AL100" s="286">
        <v>600000</v>
      </c>
      <c r="AM100" s="77">
        <f t="shared" si="20"/>
        <v>100</v>
      </c>
      <c r="AN100" s="267">
        <f>AK100-AL100</f>
        <v>0</v>
      </c>
      <c r="AO100" s="92"/>
    </row>
    <row r="101" spans="2:41" s="10" customFormat="1" ht="76.5" hidden="1" customHeight="1" x14ac:dyDescent="0.25">
      <c r="B101" s="9">
        <v>1</v>
      </c>
      <c r="C101" s="9" t="s">
        <v>163</v>
      </c>
      <c r="D101" s="29" t="s">
        <v>163</v>
      </c>
      <c r="E101" s="29" t="s">
        <v>30</v>
      </c>
      <c r="F101" s="29"/>
      <c r="G101" s="189" t="s">
        <v>500</v>
      </c>
      <c r="H101" s="29"/>
      <c r="I101" s="134" t="s">
        <v>409</v>
      </c>
      <c r="J101" s="93" t="s">
        <v>525</v>
      </c>
      <c r="K101" s="50" t="s">
        <v>133</v>
      </c>
      <c r="L101" s="50"/>
      <c r="M101" s="138">
        <v>43004</v>
      </c>
      <c r="N101" s="29">
        <v>43003</v>
      </c>
      <c r="O101" s="40"/>
      <c r="P101" s="29"/>
      <c r="Q101" s="29"/>
      <c r="R101" s="9"/>
      <c r="S101" s="29"/>
      <c r="T101" s="9"/>
      <c r="U101" s="29"/>
      <c r="V101" s="26"/>
      <c r="W101" s="48">
        <v>16</v>
      </c>
      <c r="X101" s="48">
        <v>16</v>
      </c>
      <c r="Y101" s="29">
        <v>43544</v>
      </c>
      <c r="Z101" s="35">
        <v>6</v>
      </c>
      <c r="AA101" s="35">
        <v>6</v>
      </c>
      <c r="AB101" s="35"/>
      <c r="AC101" s="35"/>
      <c r="AD101" s="88">
        <f>SUBTOTAL(9,Z101:AC101)</f>
        <v>0</v>
      </c>
      <c r="AE101" s="35">
        <f t="shared" si="23"/>
        <v>16</v>
      </c>
      <c r="AF101" s="29">
        <v>43911</v>
      </c>
      <c r="AG101" s="43"/>
      <c r="AH101" s="55"/>
      <c r="AI101" s="36">
        <v>100000</v>
      </c>
      <c r="AJ101" s="36"/>
      <c r="AK101" s="32">
        <f t="shared" si="25"/>
        <v>100000</v>
      </c>
      <c r="AL101" s="37">
        <v>60000</v>
      </c>
      <c r="AM101" s="77">
        <f t="shared" si="20"/>
        <v>60</v>
      </c>
      <c r="AN101" s="78">
        <f t="shared" ref="AN101:AN132" si="26">+AK101-AL101</f>
        <v>40000</v>
      </c>
      <c r="AO101" s="92"/>
    </row>
    <row r="102" spans="2:41" s="10" customFormat="1" ht="76.5" hidden="1" customHeight="1" x14ac:dyDescent="0.25">
      <c r="B102" s="9">
        <v>1</v>
      </c>
      <c r="C102" s="115" t="s">
        <v>163</v>
      </c>
      <c r="D102" s="29" t="s">
        <v>163</v>
      </c>
      <c r="E102" s="225" t="s">
        <v>490</v>
      </c>
      <c r="F102" s="29"/>
      <c r="G102" s="219" t="s">
        <v>491</v>
      </c>
      <c r="H102" s="225"/>
      <c r="I102" s="226" t="s">
        <v>409</v>
      </c>
      <c r="J102" s="227" t="s">
        <v>492</v>
      </c>
      <c r="K102" s="112" t="s">
        <v>293</v>
      </c>
      <c r="L102" s="50"/>
      <c r="M102" s="29">
        <v>42898</v>
      </c>
      <c r="N102" s="29"/>
      <c r="O102" s="40"/>
      <c r="P102" s="29"/>
      <c r="Q102" s="29"/>
      <c r="R102" s="9"/>
      <c r="S102" s="29"/>
      <c r="T102" s="9"/>
      <c r="U102" s="29"/>
      <c r="V102" s="26"/>
      <c r="W102" s="48">
        <v>10</v>
      </c>
      <c r="X102" s="48">
        <v>10</v>
      </c>
      <c r="Y102" s="29">
        <v>43202</v>
      </c>
      <c r="Z102" s="35"/>
      <c r="AA102" s="35"/>
      <c r="AB102" s="35"/>
      <c r="AC102" s="35"/>
      <c r="AD102" s="88"/>
      <c r="AE102" s="35"/>
      <c r="AF102" s="29"/>
      <c r="AG102" s="43"/>
      <c r="AH102" s="55"/>
      <c r="AI102" s="36">
        <v>53000</v>
      </c>
      <c r="AJ102" s="36"/>
      <c r="AK102" s="32">
        <f t="shared" si="25"/>
        <v>53000</v>
      </c>
      <c r="AL102" s="37">
        <v>53000</v>
      </c>
      <c r="AM102" s="234">
        <f t="shared" si="20"/>
        <v>100</v>
      </c>
      <c r="AN102" s="235">
        <f t="shared" si="26"/>
        <v>0</v>
      </c>
      <c r="AO102" s="92"/>
    </row>
    <row r="103" spans="2:41" s="10" customFormat="1" ht="76.5" hidden="1" customHeight="1" x14ac:dyDescent="0.25">
      <c r="B103" s="69">
        <v>1</v>
      </c>
      <c r="C103" s="137" t="s">
        <v>163</v>
      </c>
      <c r="D103" s="209" t="s">
        <v>163</v>
      </c>
      <c r="E103" s="126" t="s">
        <v>121</v>
      </c>
      <c r="F103" s="204"/>
      <c r="G103" s="189" t="s">
        <v>678</v>
      </c>
      <c r="H103" s="50"/>
      <c r="I103" s="50" t="s">
        <v>409</v>
      </c>
      <c r="J103" s="49" t="s">
        <v>679</v>
      </c>
      <c r="K103" s="9" t="s">
        <v>174</v>
      </c>
      <c r="L103" s="50"/>
      <c r="M103" s="27">
        <v>43914</v>
      </c>
      <c r="N103" s="87"/>
      <c r="O103" s="17"/>
      <c r="P103" s="17"/>
      <c r="Q103" s="17"/>
      <c r="R103" s="17"/>
      <c r="S103" s="17"/>
      <c r="T103" s="23"/>
      <c r="U103" s="23"/>
      <c r="V103" s="26"/>
      <c r="W103" s="35">
        <v>6</v>
      </c>
      <c r="X103" s="35">
        <v>6</v>
      </c>
      <c r="Y103" s="26">
        <v>44097</v>
      </c>
      <c r="Z103" s="87"/>
      <c r="AA103" s="87"/>
      <c r="AB103" s="87"/>
      <c r="AC103" s="87"/>
      <c r="AD103" s="87"/>
      <c r="AE103" s="87"/>
      <c r="AF103" s="123"/>
      <c r="AG103" s="87"/>
      <c r="AH103" s="123"/>
      <c r="AI103" s="87">
        <v>400000</v>
      </c>
      <c r="AJ103" s="87"/>
      <c r="AK103" s="87">
        <f t="shared" si="25"/>
        <v>400000</v>
      </c>
      <c r="AL103" s="87">
        <v>400000</v>
      </c>
      <c r="AM103" s="123">
        <f>+AL103/AK103*100</f>
        <v>100</v>
      </c>
      <c r="AN103" s="87">
        <f t="shared" si="26"/>
        <v>0</v>
      </c>
      <c r="AO103" s="92"/>
    </row>
    <row r="104" spans="2:41" s="10" customFormat="1" ht="24.75" hidden="1" customHeight="1" x14ac:dyDescent="0.25">
      <c r="B104" s="9">
        <v>1</v>
      </c>
      <c r="C104" s="80" t="s">
        <v>163</v>
      </c>
      <c r="D104" s="29" t="s">
        <v>163</v>
      </c>
      <c r="E104" s="141" t="s">
        <v>30</v>
      </c>
      <c r="F104" s="29" t="s">
        <v>371</v>
      </c>
      <c r="G104" s="264" t="s">
        <v>512</v>
      </c>
      <c r="H104" s="141"/>
      <c r="I104" s="269" t="s">
        <v>409</v>
      </c>
      <c r="J104" s="268" t="s">
        <v>489</v>
      </c>
      <c r="K104" s="80" t="s">
        <v>279</v>
      </c>
      <c r="L104" s="50" t="s">
        <v>279</v>
      </c>
      <c r="M104" s="29">
        <v>42899</v>
      </c>
      <c r="N104" s="29">
        <v>42963</v>
      </c>
      <c r="O104" s="40"/>
      <c r="P104" s="29"/>
      <c r="Q104" s="29"/>
      <c r="R104" s="9"/>
      <c r="S104" s="29"/>
      <c r="T104" s="9"/>
      <c r="U104" s="29"/>
      <c r="V104" s="26"/>
      <c r="W104" s="48">
        <v>16</v>
      </c>
      <c r="X104" s="48">
        <v>16</v>
      </c>
      <c r="Y104" s="29">
        <v>43420</v>
      </c>
      <c r="Z104" s="35">
        <v>10</v>
      </c>
      <c r="AA104" s="35"/>
      <c r="AB104" s="35"/>
      <c r="AC104" s="35"/>
      <c r="AD104" s="88">
        <f>SUBTOTAL(9,Z104:AC104)</f>
        <v>0</v>
      </c>
      <c r="AE104" s="35">
        <f>+X104+AD104</f>
        <v>16</v>
      </c>
      <c r="AF104" s="29">
        <v>43662</v>
      </c>
      <c r="AG104" s="43"/>
      <c r="AH104" s="55"/>
      <c r="AI104" s="36">
        <v>148000</v>
      </c>
      <c r="AJ104" s="36"/>
      <c r="AK104" s="32">
        <f t="shared" si="25"/>
        <v>148000</v>
      </c>
      <c r="AL104" s="37">
        <v>148000</v>
      </c>
      <c r="AM104" s="77">
        <f t="shared" ref="AM104:AM111" si="27">AL104/AK104*100</f>
        <v>100</v>
      </c>
      <c r="AN104" s="267">
        <f t="shared" si="26"/>
        <v>0</v>
      </c>
      <c r="AO104" s="92"/>
    </row>
    <row r="105" spans="2:41" s="10" customFormat="1" ht="80.099999999999994" hidden="1" customHeight="1" x14ac:dyDescent="0.25">
      <c r="B105" s="9">
        <v>1</v>
      </c>
      <c r="C105" s="9" t="s">
        <v>163</v>
      </c>
      <c r="D105" s="29" t="s">
        <v>163</v>
      </c>
      <c r="E105" s="29" t="s">
        <v>25</v>
      </c>
      <c r="F105" s="29"/>
      <c r="G105" s="49" t="s">
        <v>473</v>
      </c>
      <c r="H105" s="29"/>
      <c r="I105" s="70" t="s">
        <v>409</v>
      </c>
      <c r="J105" s="93" t="s">
        <v>488</v>
      </c>
      <c r="K105" s="50" t="s">
        <v>474</v>
      </c>
      <c r="L105" s="50"/>
      <c r="M105" s="29">
        <v>42823</v>
      </c>
      <c r="N105" s="29"/>
      <c r="O105" s="40"/>
      <c r="P105" s="29"/>
      <c r="Q105" s="29"/>
      <c r="R105" s="9"/>
      <c r="S105" s="29"/>
      <c r="T105" s="9"/>
      <c r="U105" s="29"/>
      <c r="V105" s="26"/>
      <c r="W105" s="48"/>
      <c r="X105" s="48"/>
      <c r="Y105" s="29">
        <v>43187</v>
      </c>
      <c r="Z105" s="35"/>
      <c r="AA105" s="35"/>
      <c r="AB105" s="35"/>
      <c r="AC105" s="35"/>
      <c r="AD105" s="88"/>
      <c r="AE105" s="35"/>
      <c r="AF105" s="29"/>
      <c r="AG105" s="43"/>
      <c r="AH105" s="55"/>
      <c r="AI105" s="36">
        <v>120000</v>
      </c>
      <c r="AJ105" s="36"/>
      <c r="AK105" s="32">
        <v>120000</v>
      </c>
      <c r="AL105" s="37">
        <v>79760</v>
      </c>
      <c r="AM105" s="77">
        <f t="shared" si="27"/>
        <v>66.466666666666669</v>
      </c>
      <c r="AN105" s="78">
        <f t="shared" si="26"/>
        <v>40240</v>
      </c>
      <c r="AO105" s="92"/>
    </row>
    <row r="106" spans="2:41" s="10" customFormat="1" ht="80.099999999999994" hidden="1" customHeight="1" x14ac:dyDescent="0.25">
      <c r="B106" s="9">
        <v>1</v>
      </c>
      <c r="C106" s="9" t="s">
        <v>163</v>
      </c>
      <c r="D106" s="29" t="s">
        <v>163</v>
      </c>
      <c r="E106" s="29" t="s">
        <v>168</v>
      </c>
      <c r="F106" s="29"/>
      <c r="G106" s="49" t="s">
        <v>471</v>
      </c>
      <c r="H106" s="29"/>
      <c r="I106" s="134" t="s">
        <v>409</v>
      </c>
      <c r="J106" s="93" t="s">
        <v>487</v>
      </c>
      <c r="K106" s="50" t="s">
        <v>308</v>
      </c>
      <c r="L106" s="50"/>
      <c r="M106" s="29">
        <v>42783</v>
      </c>
      <c r="N106" s="29"/>
      <c r="O106" s="40"/>
      <c r="P106" s="29"/>
      <c r="Q106" s="29"/>
      <c r="R106" s="9"/>
      <c r="S106" s="29"/>
      <c r="T106" s="9"/>
      <c r="U106" s="29"/>
      <c r="V106" s="26"/>
      <c r="W106" s="48"/>
      <c r="X106" s="48"/>
      <c r="Y106" s="29">
        <v>43056</v>
      </c>
      <c r="Z106" s="35">
        <v>6</v>
      </c>
      <c r="AA106" s="35">
        <v>6</v>
      </c>
      <c r="AB106" s="35">
        <v>6</v>
      </c>
      <c r="AC106" s="35"/>
      <c r="AD106" s="88">
        <f>SUBTOTAL(9,Z106:AC106)</f>
        <v>0</v>
      </c>
      <c r="AE106" s="35">
        <f>+X106+AD106</f>
        <v>0</v>
      </c>
      <c r="AF106" s="29">
        <v>43867</v>
      </c>
      <c r="AG106" s="43">
        <f>+AH106+AI106</f>
        <v>140000</v>
      </c>
      <c r="AH106" s="55">
        <v>0</v>
      </c>
      <c r="AI106" s="36">
        <v>140000</v>
      </c>
      <c r="AJ106" s="36">
        <v>0</v>
      </c>
      <c r="AK106" s="32">
        <f t="shared" ref="AK106:AK118" si="28">+AI106-AJ106</f>
        <v>140000</v>
      </c>
      <c r="AL106" s="37">
        <v>125892</v>
      </c>
      <c r="AM106" s="77">
        <f t="shared" si="27"/>
        <v>89.92285714285714</v>
      </c>
      <c r="AN106" s="78">
        <f t="shared" si="26"/>
        <v>14108</v>
      </c>
      <c r="AO106" s="92"/>
    </row>
    <row r="107" spans="2:41" s="10" customFormat="1" ht="70.5" hidden="1" customHeight="1" x14ac:dyDescent="0.25">
      <c r="B107" s="9">
        <v>1</v>
      </c>
      <c r="C107" s="9" t="s">
        <v>163</v>
      </c>
      <c r="D107" s="29" t="s">
        <v>163</v>
      </c>
      <c r="E107" s="29" t="s">
        <v>162</v>
      </c>
      <c r="F107" s="29"/>
      <c r="G107" s="49" t="s">
        <v>342</v>
      </c>
      <c r="H107" s="29"/>
      <c r="I107" s="70" t="s">
        <v>409</v>
      </c>
      <c r="J107" s="93" t="s">
        <v>398</v>
      </c>
      <c r="K107" s="50" t="s">
        <v>308</v>
      </c>
      <c r="L107" s="73" t="s">
        <v>122</v>
      </c>
      <c r="M107" s="141">
        <v>41344</v>
      </c>
      <c r="N107" s="141">
        <v>41351</v>
      </c>
      <c r="O107" s="109"/>
      <c r="P107" s="141"/>
      <c r="Q107" s="141"/>
      <c r="R107" s="80"/>
      <c r="S107" s="141"/>
      <c r="T107" s="80"/>
      <c r="U107" s="141"/>
      <c r="V107" s="33">
        <v>41351</v>
      </c>
      <c r="W107" s="146">
        <v>24</v>
      </c>
      <c r="X107" s="146">
        <v>24</v>
      </c>
      <c r="Y107" s="141">
        <v>42081</v>
      </c>
      <c r="Z107" s="34">
        <v>12</v>
      </c>
      <c r="AA107" s="34">
        <v>12</v>
      </c>
      <c r="AB107" s="34">
        <v>4</v>
      </c>
      <c r="AC107" s="34"/>
      <c r="AD107" s="271">
        <f>SUBTOTAL(9,Z107:AC107)</f>
        <v>0</v>
      </c>
      <c r="AE107" s="34">
        <f>+X107+AD107</f>
        <v>24</v>
      </c>
      <c r="AF107" s="141">
        <v>42692</v>
      </c>
      <c r="AG107" s="31">
        <f>+AH107+AK107</f>
        <v>80000</v>
      </c>
      <c r="AH107" s="158">
        <v>16000</v>
      </c>
      <c r="AI107" s="149">
        <v>64000</v>
      </c>
      <c r="AJ107" s="149">
        <v>0</v>
      </c>
      <c r="AK107" s="75">
        <f t="shared" si="28"/>
        <v>64000</v>
      </c>
      <c r="AL107" s="267">
        <v>64000</v>
      </c>
      <c r="AM107" s="77">
        <f t="shared" si="27"/>
        <v>100</v>
      </c>
      <c r="AN107" s="78">
        <f t="shared" si="26"/>
        <v>0</v>
      </c>
      <c r="AO107" s="92"/>
    </row>
    <row r="108" spans="2:41" s="10" customFormat="1" ht="24.75" hidden="1" customHeight="1" x14ac:dyDescent="0.25">
      <c r="B108" s="9">
        <v>1</v>
      </c>
      <c r="C108" s="9" t="s">
        <v>163</v>
      </c>
      <c r="D108" s="29" t="s">
        <v>163</v>
      </c>
      <c r="E108" s="29" t="s">
        <v>30</v>
      </c>
      <c r="F108" s="29" t="s">
        <v>371</v>
      </c>
      <c r="G108" s="49" t="s">
        <v>264</v>
      </c>
      <c r="H108" s="9"/>
      <c r="I108" s="69" t="s">
        <v>409</v>
      </c>
      <c r="J108" s="93" t="s">
        <v>351</v>
      </c>
      <c r="K108" s="9" t="s">
        <v>279</v>
      </c>
      <c r="L108" s="82" t="s">
        <v>279</v>
      </c>
      <c r="M108" s="29">
        <v>41990</v>
      </c>
      <c r="N108" s="29">
        <v>42480</v>
      </c>
      <c r="O108" s="54"/>
      <c r="P108" s="54"/>
      <c r="Q108" s="54"/>
      <c r="R108" s="54"/>
      <c r="S108" s="54"/>
      <c r="T108" s="54"/>
      <c r="U108" s="54"/>
      <c r="V108" s="26">
        <v>42114</v>
      </c>
      <c r="W108" s="139">
        <v>14</v>
      </c>
      <c r="X108" s="139">
        <v>14</v>
      </c>
      <c r="Y108" s="29">
        <v>42541</v>
      </c>
      <c r="Z108" s="35">
        <v>6</v>
      </c>
      <c r="AA108" s="35">
        <v>0</v>
      </c>
      <c r="AB108" s="35">
        <v>0</v>
      </c>
      <c r="AC108" s="35">
        <v>0</v>
      </c>
      <c r="AD108" s="88">
        <f>SUBTOTAL(9,Z108:AC108)</f>
        <v>0</v>
      </c>
      <c r="AE108" s="34">
        <f>+X108+AD108</f>
        <v>14</v>
      </c>
      <c r="AF108" s="29">
        <v>42661</v>
      </c>
      <c r="AG108" s="31">
        <f>+AH108+AK108</f>
        <v>150000</v>
      </c>
      <c r="AH108" s="98"/>
      <c r="AI108" s="42">
        <v>150000</v>
      </c>
      <c r="AJ108" s="42">
        <v>0</v>
      </c>
      <c r="AK108" s="75">
        <f t="shared" si="28"/>
        <v>150000</v>
      </c>
      <c r="AL108" s="37">
        <v>150000</v>
      </c>
      <c r="AM108" s="77">
        <f t="shared" si="27"/>
        <v>100</v>
      </c>
      <c r="AN108" s="78">
        <f t="shared" si="26"/>
        <v>0</v>
      </c>
      <c r="AO108" s="92"/>
    </row>
    <row r="109" spans="2:41" s="10" customFormat="1" ht="24.75" hidden="1" customHeight="1" x14ac:dyDescent="0.25">
      <c r="B109" s="9">
        <v>1</v>
      </c>
      <c r="C109" s="9" t="s">
        <v>163</v>
      </c>
      <c r="D109" s="29" t="s">
        <v>163</v>
      </c>
      <c r="E109" s="29" t="s">
        <v>143</v>
      </c>
      <c r="F109" s="29" t="s">
        <v>376</v>
      </c>
      <c r="G109" s="49" t="s">
        <v>221</v>
      </c>
      <c r="H109" s="9"/>
      <c r="I109" s="70" t="s">
        <v>409</v>
      </c>
      <c r="J109" s="93" t="s">
        <v>399</v>
      </c>
      <c r="K109" s="9" t="s">
        <v>279</v>
      </c>
      <c r="L109" s="82" t="s">
        <v>279</v>
      </c>
      <c r="M109" s="29">
        <v>41914</v>
      </c>
      <c r="N109" s="9"/>
      <c r="O109" s="54"/>
      <c r="P109" s="54"/>
      <c r="Q109" s="54"/>
      <c r="R109" s="54"/>
      <c r="S109" s="54"/>
      <c r="T109" s="54"/>
      <c r="U109" s="54"/>
      <c r="V109" s="26">
        <v>41914</v>
      </c>
      <c r="W109" s="139">
        <v>14</v>
      </c>
      <c r="X109" s="139">
        <v>14</v>
      </c>
      <c r="Y109" s="29">
        <v>42551</v>
      </c>
      <c r="Z109" s="35">
        <v>6</v>
      </c>
      <c r="AA109" s="35">
        <v>0</v>
      </c>
      <c r="AB109" s="35">
        <v>0</v>
      </c>
      <c r="AC109" s="35">
        <v>0</v>
      </c>
      <c r="AD109" s="54">
        <f>SUBTOTAL(9,Z109:AC109)</f>
        <v>0</v>
      </c>
      <c r="AE109" s="34">
        <f>+X109+AD109</f>
        <v>14</v>
      </c>
      <c r="AF109" s="29">
        <v>42368</v>
      </c>
      <c r="AG109" s="31">
        <f>+AH109+AK109</f>
        <v>200000</v>
      </c>
      <c r="AH109" s="98"/>
      <c r="AI109" s="42">
        <v>200000</v>
      </c>
      <c r="AJ109" s="42">
        <v>0</v>
      </c>
      <c r="AK109" s="75">
        <f t="shared" si="28"/>
        <v>200000</v>
      </c>
      <c r="AL109" s="37">
        <v>200000</v>
      </c>
      <c r="AM109" s="77">
        <f t="shared" si="27"/>
        <v>100</v>
      </c>
      <c r="AN109" s="78">
        <f t="shared" si="26"/>
        <v>0</v>
      </c>
      <c r="AO109" s="100"/>
    </row>
    <row r="110" spans="2:41" s="10" customFormat="1" ht="105.75" hidden="1" customHeight="1" x14ac:dyDescent="0.25">
      <c r="B110" s="9">
        <v>1</v>
      </c>
      <c r="C110" s="9" t="s">
        <v>163</v>
      </c>
      <c r="D110" s="29" t="s">
        <v>163</v>
      </c>
      <c r="E110" s="29" t="s">
        <v>30</v>
      </c>
      <c r="F110" s="29"/>
      <c r="G110" s="49" t="s">
        <v>664</v>
      </c>
      <c r="H110" s="9"/>
      <c r="I110" s="70" t="s">
        <v>409</v>
      </c>
      <c r="J110" s="93"/>
      <c r="K110" s="50" t="s">
        <v>293</v>
      </c>
      <c r="L110" s="82" t="s">
        <v>293</v>
      </c>
      <c r="M110" s="29">
        <v>41800</v>
      </c>
      <c r="N110" s="9"/>
      <c r="O110" s="54"/>
      <c r="P110" s="54"/>
      <c r="Q110" s="54"/>
      <c r="R110" s="54"/>
      <c r="S110" s="54"/>
      <c r="T110" s="54"/>
      <c r="U110" s="54"/>
      <c r="V110" s="26"/>
      <c r="W110" s="139"/>
      <c r="X110" s="139"/>
      <c r="Y110" s="29">
        <v>41892</v>
      </c>
      <c r="Z110" s="35"/>
      <c r="AA110" s="35"/>
      <c r="AB110" s="35"/>
      <c r="AC110" s="35"/>
      <c r="AD110" s="54"/>
      <c r="AE110" s="34"/>
      <c r="AF110" s="29"/>
      <c r="AG110" s="31">
        <v>6200</v>
      </c>
      <c r="AH110" s="98"/>
      <c r="AI110" s="42">
        <v>6200</v>
      </c>
      <c r="AJ110" s="42"/>
      <c r="AK110" s="75">
        <f t="shared" si="28"/>
        <v>6200</v>
      </c>
      <c r="AL110" s="37">
        <v>6200</v>
      </c>
      <c r="AM110" s="77">
        <f t="shared" si="27"/>
        <v>100</v>
      </c>
      <c r="AN110" s="78">
        <f t="shared" si="26"/>
        <v>0</v>
      </c>
      <c r="AO110" s="100"/>
    </row>
    <row r="111" spans="2:41" s="10" customFormat="1" ht="105.75" hidden="1" customHeight="1" x14ac:dyDescent="0.25">
      <c r="B111" s="9">
        <v>1</v>
      </c>
      <c r="C111" s="9" t="s">
        <v>163</v>
      </c>
      <c r="D111" s="29" t="s">
        <v>163</v>
      </c>
      <c r="E111" s="29" t="s">
        <v>25</v>
      </c>
      <c r="F111" s="29"/>
      <c r="G111" s="49" t="s">
        <v>663</v>
      </c>
      <c r="H111" s="9"/>
      <c r="I111" s="70" t="s">
        <v>409</v>
      </c>
      <c r="J111" s="93"/>
      <c r="K111" s="9" t="s">
        <v>64</v>
      </c>
      <c r="L111" s="82" t="s">
        <v>64</v>
      </c>
      <c r="M111" s="29">
        <v>41766</v>
      </c>
      <c r="N111" s="9"/>
      <c r="O111" s="54"/>
      <c r="P111" s="54"/>
      <c r="Q111" s="54"/>
      <c r="R111" s="54"/>
      <c r="S111" s="54"/>
      <c r="T111" s="54"/>
      <c r="U111" s="54"/>
      <c r="V111" s="26"/>
      <c r="W111" s="139"/>
      <c r="X111" s="139"/>
      <c r="Y111" s="29">
        <v>41858</v>
      </c>
      <c r="Z111" s="35"/>
      <c r="AA111" s="35"/>
      <c r="AB111" s="35"/>
      <c r="AC111" s="35"/>
      <c r="AD111" s="54"/>
      <c r="AE111" s="34"/>
      <c r="AF111" s="29"/>
      <c r="AG111" s="31">
        <v>8000</v>
      </c>
      <c r="AH111" s="98"/>
      <c r="AI111" s="42">
        <v>8000</v>
      </c>
      <c r="AJ111" s="42"/>
      <c r="AK111" s="75">
        <f t="shared" si="28"/>
        <v>8000</v>
      </c>
      <c r="AL111" s="37">
        <v>8000</v>
      </c>
      <c r="AM111" s="77">
        <f t="shared" si="27"/>
        <v>100</v>
      </c>
      <c r="AN111" s="78">
        <f t="shared" si="26"/>
        <v>0</v>
      </c>
      <c r="AO111" s="100"/>
    </row>
    <row r="112" spans="2:41" s="10" customFormat="1" ht="105.75" hidden="1" customHeight="1" x14ac:dyDescent="0.2">
      <c r="B112" s="9">
        <v>1</v>
      </c>
      <c r="C112" s="9" t="s">
        <v>11</v>
      </c>
      <c r="D112" s="9" t="s">
        <v>11</v>
      </c>
      <c r="E112" s="26" t="s">
        <v>25</v>
      </c>
      <c r="F112" s="26"/>
      <c r="G112" s="49" t="s">
        <v>530</v>
      </c>
      <c r="H112" s="9" t="s">
        <v>444</v>
      </c>
      <c r="I112" s="69" t="s">
        <v>409</v>
      </c>
      <c r="J112" s="49" t="s">
        <v>443</v>
      </c>
      <c r="K112" s="50" t="s">
        <v>29</v>
      </c>
      <c r="L112" s="82" t="s">
        <v>285</v>
      </c>
      <c r="M112" s="26">
        <v>42702</v>
      </c>
      <c r="N112" s="26"/>
      <c r="O112" s="25"/>
      <c r="P112" s="26"/>
      <c r="Q112" s="27"/>
      <c r="R112" s="28"/>
      <c r="S112" s="29"/>
      <c r="T112" s="28"/>
      <c r="U112" s="26"/>
      <c r="V112" s="26">
        <v>42702</v>
      </c>
      <c r="W112" s="35">
        <v>30</v>
      </c>
      <c r="X112" s="35">
        <v>36</v>
      </c>
      <c r="Y112" s="26">
        <v>43797</v>
      </c>
      <c r="Z112" s="35"/>
      <c r="AA112" s="35"/>
      <c r="AB112" s="35"/>
      <c r="AC112" s="35"/>
      <c r="AD112" s="35"/>
      <c r="AE112" s="34"/>
      <c r="AF112" s="8"/>
      <c r="AG112" s="31">
        <v>750000</v>
      </c>
      <c r="AH112" s="43">
        <v>0</v>
      </c>
      <c r="AI112" s="32">
        <v>750000</v>
      </c>
      <c r="AJ112" s="32">
        <v>2266.89</v>
      </c>
      <c r="AK112" s="75">
        <f t="shared" si="28"/>
        <v>747733.11</v>
      </c>
      <c r="AL112" s="37">
        <v>747733.11</v>
      </c>
      <c r="AM112" s="77">
        <f>+AL112/AK112*100</f>
        <v>100</v>
      </c>
      <c r="AN112" s="78">
        <f t="shared" si="26"/>
        <v>0</v>
      </c>
      <c r="AO112" s="100"/>
    </row>
    <row r="113" spans="2:41" s="10" customFormat="1" ht="24.75" hidden="1" customHeight="1" x14ac:dyDescent="0.25">
      <c r="B113" s="9">
        <v>1</v>
      </c>
      <c r="C113" s="9" t="s">
        <v>11</v>
      </c>
      <c r="D113" s="26" t="s">
        <v>11</v>
      </c>
      <c r="E113" s="26" t="s">
        <v>13</v>
      </c>
      <c r="F113" s="49"/>
      <c r="G113" s="49" t="s">
        <v>459</v>
      </c>
      <c r="H113" s="126" t="s">
        <v>460</v>
      </c>
      <c r="I113" s="69" t="s">
        <v>409</v>
      </c>
      <c r="J113" s="49" t="s">
        <v>461</v>
      </c>
      <c r="K113" s="50" t="s">
        <v>279</v>
      </c>
      <c r="L113" s="82" t="s">
        <v>317</v>
      </c>
      <c r="M113" s="26">
        <v>42705</v>
      </c>
      <c r="N113" s="25"/>
      <c r="O113" s="26"/>
      <c r="P113" s="27"/>
      <c r="Q113" s="28"/>
      <c r="R113" s="29"/>
      <c r="S113" s="28"/>
      <c r="T113" s="26"/>
      <c r="U113" s="26"/>
      <c r="V113" s="26">
        <v>42705</v>
      </c>
      <c r="W113" s="35">
        <v>24</v>
      </c>
      <c r="X113" s="35">
        <v>30</v>
      </c>
      <c r="Y113" s="26">
        <v>43617</v>
      </c>
      <c r="Z113" s="26"/>
      <c r="AA113" s="26"/>
      <c r="AB113" s="26"/>
      <c r="AC113" s="26"/>
      <c r="AD113" s="26"/>
      <c r="AE113" s="33"/>
      <c r="AF113" s="26">
        <v>43983</v>
      </c>
      <c r="AG113" s="31">
        <f>+AI113+AH113</f>
        <v>250000</v>
      </c>
      <c r="AH113" s="32">
        <v>0</v>
      </c>
      <c r="AI113" s="32">
        <v>250000</v>
      </c>
      <c r="AJ113" s="32">
        <v>1054.2</v>
      </c>
      <c r="AK113" s="76">
        <f t="shared" si="28"/>
        <v>248945.8</v>
      </c>
      <c r="AL113" s="87">
        <v>248945.8</v>
      </c>
      <c r="AM113" s="77">
        <f>+AL113/AK113*100</f>
        <v>100</v>
      </c>
      <c r="AN113" s="78">
        <f t="shared" si="26"/>
        <v>0</v>
      </c>
      <c r="AO113" s="92"/>
    </row>
    <row r="114" spans="2:41" s="10" customFormat="1" ht="56.25" hidden="1" customHeight="1" x14ac:dyDescent="0.25">
      <c r="B114" s="9">
        <v>1</v>
      </c>
      <c r="C114" s="26" t="s">
        <v>11</v>
      </c>
      <c r="D114" s="26" t="s">
        <v>11</v>
      </c>
      <c r="E114" s="9" t="s">
        <v>169</v>
      </c>
      <c r="F114" s="9"/>
      <c r="G114" s="49" t="s">
        <v>466</v>
      </c>
      <c r="H114" s="9" t="s">
        <v>465</v>
      </c>
      <c r="I114" s="117" t="s">
        <v>409</v>
      </c>
      <c r="J114" s="54" t="s">
        <v>484</v>
      </c>
      <c r="K114" s="50" t="s">
        <v>148</v>
      </c>
      <c r="L114" s="82" t="s">
        <v>476</v>
      </c>
      <c r="M114" s="26">
        <v>42710</v>
      </c>
      <c r="N114" s="25"/>
      <c r="O114" s="26"/>
      <c r="P114" s="27"/>
      <c r="Q114" s="78"/>
      <c r="R114" s="78"/>
      <c r="S114" s="122"/>
      <c r="T114" s="122"/>
      <c r="U114" s="122"/>
      <c r="V114" s="122"/>
      <c r="W114" s="122"/>
      <c r="X114" s="122"/>
      <c r="Y114" s="26">
        <v>43440</v>
      </c>
      <c r="Z114" s="35">
        <v>12</v>
      </c>
      <c r="AA114" s="26"/>
      <c r="AB114" s="26"/>
      <c r="AC114" s="26"/>
      <c r="AD114" s="26"/>
      <c r="AE114" s="33"/>
      <c r="AF114" s="26">
        <v>43805</v>
      </c>
      <c r="AG114" s="148">
        <f>+AH114+AI114</f>
        <v>520000</v>
      </c>
      <c r="AH114" s="122">
        <v>0</v>
      </c>
      <c r="AI114" s="87">
        <v>520000</v>
      </c>
      <c r="AJ114" s="122">
        <v>35859.379999999997</v>
      </c>
      <c r="AK114" s="147">
        <f t="shared" si="28"/>
        <v>484140.62</v>
      </c>
      <c r="AL114" s="87">
        <v>484140.62</v>
      </c>
      <c r="AM114" s="160">
        <f>+AL114/AK114*100</f>
        <v>100</v>
      </c>
      <c r="AN114" s="87">
        <f t="shared" si="26"/>
        <v>0</v>
      </c>
      <c r="AO114" s="100"/>
    </row>
    <row r="115" spans="2:41" s="10" customFormat="1" ht="24.75" hidden="1" customHeight="1" x14ac:dyDescent="0.25">
      <c r="B115" s="9">
        <v>1</v>
      </c>
      <c r="C115" s="9" t="s">
        <v>11</v>
      </c>
      <c r="D115" s="9" t="s">
        <v>11</v>
      </c>
      <c r="E115" s="26" t="s">
        <v>30</v>
      </c>
      <c r="F115" s="26" t="s">
        <v>371</v>
      </c>
      <c r="G115" s="49" t="s">
        <v>452</v>
      </c>
      <c r="H115" s="188" t="s">
        <v>575</v>
      </c>
      <c r="I115" s="69" t="s">
        <v>409</v>
      </c>
      <c r="J115" s="49" t="s">
        <v>453</v>
      </c>
      <c r="K115" s="50" t="s">
        <v>279</v>
      </c>
      <c r="L115" s="82" t="s">
        <v>454</v>
      </c>
      <c r="M115" s="26">
        <v>42710</v>
      </c>
      <c r="N115" s="26"/>
      <c r="O115" s="25"/>
      <c r="P115" s="26"/>
      <c r="Q115" s="27"/>
      <c r="R115" s="28"/>
      <c r="S115" s="29"/>
      <c r="T115" s="28"/>
      <c r="U115" s="26"/>
      <c r="V115" s="26">
        <v>42710</v>
      </c>
      <c r="W115" s="35">
        <v>30</v>
      </c>
      <c r="X115" s="35">
        <v>30</v>
      </c>
      <c r="Y115" s="26">
        <v>43622</v>
      </c>
      <c r="Z115" s="35">
        <v>12</v>
      </c>
      <c r="AA115" s="35"/>
      <c r="AB115" s="35"/>
      <c r="AC115" s="35"/>
      <c r="AD115" s="35"/>
      <c r="AE115" s="34"/>
      <c r="AF115" s="26">
        <v>43988</v>
      </c>
      <c r="AG115" s="31">
        <f>+AH115+AI115</f>
        <v>270000</v>
      </c>
      <c r="AH115" s="43">
        <v>0</v>
      </c>
      <c r="AI115" s="32">
        <v>270000</v>
      </c>
      <c r="AJ115" s="32">
        <v>17687.669999999998</v>
      </c>
      <c r="AK115" s="75">
        <f t="shared" si="28"/>
        <v>252312.33000000002</v>
      </c>
      <c r="AL115" s="37">
        <v>252312.33</v>
      </c>
      <c r="AM115" s="77">
        <f>+AL115/AK115*100</f>
        <v>99.999999999999986</v>
      </c>
      <c r="AN115" s="78">
        <f t="shared" si="26"/>
        <v>0</v>
      </c>
      <c r="AO115" s="92"/>
    </row>
    <row r="116" spans="2:41" s="10" customFormat="1" ht="137.25" hidden="1" customHeight="1" x14ac:dyDescent="0.2">
      <c r="B116" s="9">
        <v>1</v>
      </c>
      <c r="C116" s="9" t="s">
        <v>11</v>
      </c>
      <c r="D116" s="9" t="s">
        <v>11</v>
      </c>
      <c r="E116" s="9" t="s">
        <v>256</v>
      </c>
      <c r="F116" s="9"/>
      <c r="G116" s="49" t="s">
        <v>272</v>
      </c>
      <c r="H116" s="9" t="s">
        <v>257</v>
      </c>
      <c r="I116" s="133" t="s">
        <v>409</v>
      </c>
      <c r="J116" s="49" t="s">
        <v>384</v>
      </c>
      <c r="K116" s="50" t="s">
        <v>29</v>
      </c>
      <c r="L116" s="82" t="s">
        <v>285</v>
      </c>
      <c r="M116" s="52">
        <v>42341</v>
      </c>
      <c r="N116" s="52">
        <v>42341</v>
      </c>
      <c r="O116" s="44"/>
      <c r="P116" s="44"/>
      <c r="Q116" s="44"/>
      <c r="R116" s="44"/>
      <c r="S116" s="44"/>
      <c r="T116" s="28"/>
      <c r="U116" s="26"/>
      <c r="V116" s="26">
        <v>42341</v>
      </c>
      <c r="W116" s="35">
        <v>24</v>
      </c>
      <c r="X116" s="35">
        <v>30</v>
      </c>
      <c r="Y116" s="29">
        <v>43254</v>
      </c>
      <c r="Z116" s="35">
        <v>0</v>
      </c>
      <c r="AA116" s="35">
        <v>0</v>
      </c>
      <c r="AB116" s="35"/>
      <c r="AC116" s="35">
        <v>0</v>
      </c>
      <c r="AD116" s="88">
        <f>SUM(Z116:AC116)</f>
        <v>0</v>
      </c>
      <c r="AE116" s="34">
        <f>+X116+AD116</f>
        <v>30</v>
      </c>
      <c r="AF116" s="29">
        <v>43376</v>
      </c>
      <c r="AG116" s="31">
        <f>+AH116+AK116</f>
        <v>496847.07</v>
      </c>
      <c r="AH116" s="85"/>
      <c r="AI116" s="43">
        <v>500000</v>
      </c>
      <c r="AJ116" s="43">
        <v>3152.93</v>
      </c>
      <c r="AK116" s="75">
        <f t="shared" si="28"/>
        <v>496847.07</v>
      </c>
      <c r="AL116" s="86">
        <v>496847.07</v>
      </c>
      <c r="AM116" s="77">
        <f>AL116/AK116*100</f>
        <v>100</v>
      </c>
      <c r="AN116" s="78">
        <f t="shared" si="26"/>
        <v>0</v>
      </c>
      <c r="AO116" s="100"/>
    </row>
    <row r="117" spans="2:41" s="10" customFormat="1" ht="80.099999999999994" hidden="1" customHeight="1" x14ac:dyDescent="0.2">
      <c r="B117" s="9">
        <v>1</v>
      </c>
      <c r="C117" s="9" t="s">
        <v>163</v>
      </c>
      <c r="D117" s="29" t="s">
        <v>163</v>
      </c>
      <c r="E117" s="29" t="s">
        <v>169</v>
      </c>
      <c r="F117" s="29"/>
      <c r="G117" s="49" t="s">
        <v>255</v>
      </c>
      <c r="H117" s="9"/>
      <c r="I117" s="135" t="s">
        <v>409</v>
      </c>
      <c r="J117" s="93" t="s">
        <v>403</v>
      </c>
      <c r="K117" s="50" t="s">
        <v>148</v>
      </c>
      <c r="L117" s="69" t="s">
        <v>148</v>
      </c>
      <c r="M117" s="52">
        <v>42347</v>
      </c>
      <c r="N117" s="52">
        <v>42347</v>
      </c>
      <c r="O117" s="44"/>
      <c r="P117" s="101"/>
      <c r="Q117" s="44"/>
      <c r="R117" s="44"/>
      <c r="S117" s="44"/>
      <c r="T117" s="95"/>
      <c r="U117" s="96"/>
      <c r="V117" s="26">
        <v>42347</v>
      </c>
      <c r="W117" s="48">
        <v>10</v>
      </c>
      <c r="X117" s="48">
        <v>10</v>
      </c>
      <c r="Y117" s="29">
        <v>42652</v>
      </c>
      <c r="Z117" s="35">
        <v>11</v>
      </c>
      <c r="AA117" s="35"/>
      <c r="AB117" s="35"/>
      <c r="AC117" s="35"/>
      <c r="AD117" s="54">
        <f>SUBTOTAL(9,Z117:AC117)</f>
        <v>0</v>
      </c>
      <c r="AE117" s="34">
        <f>+X117+AD117</f>
        <v>10</v>
      </c>
      <c r="AF117" s="29">
        <v>42987</v>
      </c>
      <c r="AG117" s="31">
        <f>+AH117+AK117</f>
        <v>96040</v>
      </c>
      <c r="AH117" s="91"/>
      <c r="AI117" s="36">
        <v>96040</v>
      </c>
      <c r="AJ117" s="36">
        <v>0</v>
      </c>
      <c r="AK117" s="75">
        <f t="shared" si="28"/>
        <v>96040</v>
      </c>
      <c r="AL117" s="37">
        <v>96040</v>
      </c>
      <c r="AM117" s="77">
        <f>AL117/AK117*100</f>
        <v>100</v>
      </c>
      <c r="AN117" s="78">
        <f t="shared" si="26"/>
        <v>0</v>
      </c>
      <c r="AO117" s="100"/>
    </row>
    <row r="118" spans="2:41" s="10" customFormat="1" ht="80.099999999999994" hidden="1" customHeight="1" x14ac:dyDescent="0.2">
      <c r="B118" s="9">
        <v>1</v>
      </c>
      <c r="C118" s="9" t="s">
        <v>11</v>
      </c>
      <c r="D118" s="9" t="s">
        <v>11</v>
      </c>
      <c r="E118" s="26" t="s">
        <v>11</v>
      </c>
      <c r="F118" s="26"/>
      <c r="G118" s="49" t="s">
        <v>455</v>
      </c>
      <c r="H118" s="9" t="s">
        <v>456</v>
      </c>
      <c r="I118" s="135" t="s">
        <v>433</v>
      </c>
      <c r="J118" s="49" t="s">
        <v>457</v>
      </c>
      <c r="K118" s="50" t="s">
        <v>148</v>
      </c>
      <c r="L118" s="82" t="s">
        <v>458</v>
      </c>
      <c r="M118" s="26">
        <v>42711</v>
      </c>
      <c r="N118" s="26"/>
      <c r="O118" s="25"/>
      <c r="P118" s="26"/>
      <c r="Q118" s="27"/>
      <c r="R118" s="28"/>
      <c r="S118" s="29"/>
      <c r="T118" s="28"/>
      <c r="U118" s="26"/>
      <c r="V118" s="26">
        <v>42711</v>
      </c>
      <c r="W118" s="35">
        <v>30</v>
      </c>
      <c r="X118" s="35">
        <v>30</v>
      </c>
      <c r="Y118" s="137">
        <v>43623</v>
      </c>
      <c r="Z118" s="163"/>
      <c r="AA118" s="163"/>
      <c r="AB118" s="163"/>
      <c r="AC118" s="163"/>
      <c r="AD118" s="163"/>
      <c r="AE118" s="164"/>
      <c r="AF118" s="165"/>
      <c r="AG118" s="166">
        <f>+AH118+AI118</f>
        <v>360000</v>
      </c>
      <c r="AH118" s="167">
        <v>0</v>
      </c>
      <c r="AI118" s="168">
        <v>360000</v>
      </c>
      <c r="AJ118" s="168">
        <v>0</v>
      </c>
      <c r="AK118" s="75">
        <f t="shared" si="28"/>
        <v>360000</v>
      </c>
      <c r="AL118" s="87">
        <v>122154</v>
      </c>
      <c r="AM118" s="77">
        <f>+AL118/AK118*100</f>
        <v>33.931666666666665</v>
      </c>
      <c r="AN118" s="78">
        <f t="shared" si="26"/>
        <v>237846</v>
      </c>
      <c r="AO118" s="92"/>
    </row>
    <row r="119" spans="2:41" s="10" customFormat="1" ht="24.75" hidden="1" customHeight="1" x14ac:dyDescent="0.2">
      <c r="B119" s="9">
        <v>1</v>
      </c>
      <c r="C119" s="9" t="s">
        <v>11</v>
      </c>
      <c r="D119" s="9" t="s">
        <v>11</v>
      </c>
      <c r="E119" s="9" t="s">
        <v>258</v>
      </c>
      <c r="F119" s="9"/>
      <c r="G119" s="49" t="s">
        <v>259</v>
      </c>
      <c r="H119" s="9" t="s">
        <v>260</v>
      </c>
      <c r="I119" s="69" t="s">
        <v>409</v>
      </c>
      <c r="J119" s="49" t="s">
        <v>381</v>
      </c>
      <c r="K119" s="50" t="s">
        <v>279</v>
      </c>
      <c r="L119" s="69" t="s">
        <v>282</v>
      </c>
      <c r="M119" s="52">
        <v>42352</v>
      </c>
      <c r="N119" s="52">
        <v>42352</v>
      </c>
      <c r="O119" s="44"/>
      <c r="P119" s="44"/>
      <c r="Q119" s="44"/>
      <c r="R119" s="44"/>
      <c r="S119" s="44"/>
      <c r="T119" s="28"/>
      <c r="U119" s="26"/>
      <c r="V119" s="26">
        <v>42352</v>
      </c>
      <c r="W119" s="35">
        <v>18</v>
      </c>
      <c r="X119" s="35">
        <v>24</v>
      </c>
      <c r="Y119" s="29">
        <v>43083</v>
      </c>
      <c r="Z119" s="163">
        <v>11</v>
      </c>
      <c r="AA119" s="163">
        <v>6</v>
      </c>
      <c r="AB119" s="163">
        <v>0</v>
      </c>
      <c r="AC119" s="163">
        <v>0</v>
      </c>
      <c r="AD119" s="163">
        <f>SUM(Z119:AC119)</f>
        <v>17</v>
      </c>
      <c r="AE119" s="164">
        <f t="shared" ref="AE119:AE126" si="29">+X119+AD119</f>
        <v>41</v>
      </c>
      <c r="AF119" s="29">
        <v>43599</v>
      </c>
      <c r="AG119" s="166">
        <f t="shared" ref="AG119:AG165" si="30">+AH119+AK119</f>
        <v>435538.59</v>
      </c>
      <c r="AH119" s="169">
        <v>0</v>
      </c>
      <c r="AI119" s="167">
        <v>450000</v>
      </c>
      <c r="AJ119" s="167">
        <v>14461.41</v>
      </c>
      <c r="AK119" s="75">
        <v>435538.59</v>
      </c>
      <c r="AL119" s="86">
        <v>432507.01</v>
      </c>
      <c r="AM119" s="77">
        <f t="shared" ref="AM119:AM150" si="31">AL119/AK119*100</f>
        <v>99.303946867256926</v>
      </c>
      <c r="AN119" s="78">
        <f t="shared" si="26"/>
        <v>3031.5800000000163</v>
      </c>
      <c r="AO119" s="100"/>
    </row>
    <row r="120" spans="2:41" s="10" customFormat="1" ht="25.5" hidden="1" x14ac:dyDescent="0.2">
      <c r="B120" s="9">
        <v>1</v>
      </c>
      <c r="C120" s="9" t="s">
        <v>163</v>
      </c>
      <c r="D120" s="29" t="s">
        <v>163</v>
      </c>
      <c r="E120" s="29" t="s">
        <v>311</v>
      </c>
      <c r="F120" s="29"/>
      <c r="G120" s="49" t="s">
        <v>216</v>
      </c>
      <c r="H120" s="9"/>
      <c r="I120" s="70" t="s">
        <v>409</v>
      </c>
      <c r="J120" s="93" t="s">
        <v>404</v>
      </c>
      <c r="K120" s="9" t="s">
        <v>334</v>
      </c>
      <c r="L120" s="82" t="s">
        <v>335</v>
      </c>
      <c r="M120" s="52">
        <v>41809</v>
      </c>
      <c r="N120" s="52"/>
      <c r="O120" s="44"/>
      <c r="P120" s="101"/>
      <c r="Q120" s="44"/>
      <c r="R120" s="44"/>
      <c r="S120" s="44"/>
      <c r="T120" s="95"/>
      <c r="U120" s="96"/>
      <c r="V120" s="26"/>
      <c r="W120" s="56"/>
      <c r="X120" s="48"/>
      <c r="Y120" s="138"/>
      <c r="Z120" s="163"/>
      <c r="AA120" s="163"/>
      <c r="AB120" s="163"/>
      <c r="AC120" s="163"/>
      <c r="AD120" s="170">
        <f t="shared" ref="AD120:AD126" si="32">SUBTOTAL(9,Z120:AC120)</f>
        <v>0</v>
      </c>
      <c r="AE120" s="164">
        <f t="shared" si="29"/>
        <v>0</v>
      </c>
      <c r="AF120" s="29">
        <v>41901</v>
      </c>
      <c r="AG120" s="166">
        <f t="shared" si="30"/>
        <v>100000</v>
      </c>
      <c r="AH120" s="171"/>
      <c r="AI120" s="172">
        <v>100000</v>
      </c>
      <c r="AJ120" s="172">
        <v>0</v>
      </c>
      <c r="AK120" s="75">
        <f t="shared" ref="AK120:AK165" si="33">+AI120-AJ120</f>
        <v>100000</v>
      </c>
      <c r="AL120" s="37">
        <v>100000</v>
      </c>
      <c r="AM120" s="77">
        <f t="shared" si="31"/>
        <v>100</v>
      </c>
      <c r="AN120" s="78">
        <f t="shared" si="26"/>
        <v>0</v>
      </c>
      <c r="AO120" s="100"/>
    </row>
    <row r="121" spans="2:41" s="10" customFormat="1" hidden="1" x14ac:dyDescent="0.25">
      <c r="B121" s="9">
        <v>1</v>
      </c>
      <c r="C121" s="9" t="s">
        <v>11</v>
      </c>
      <c r="D121" s="9" t="s">
        <v>12</v>
      </c>
      <c r="E121" s="9" t="s">
        <v>13</v>
      </c>
      <c r="F121" s="9"/>
      <c r="G121" s="49" t="s">
        <v>14</v>
      </c>
      <c r="H121" s="9" t="s">
        <v>15</v>
      </c>
      <c r="I121" s="9" t="s">
        <v>409</v>
      </c>
      <c r="J121" s="80"/>
      <c r="K121" s="102" t="s">
        <v>174</v>
      </c>
      <c r="L121" s="69" t="s">
        <v>316</v>
      </c>
      <c r="M121" s="52">
        <v>38203</v>
      </c>
      <c r="N121" s="52">
        <v>38212</v>
      </c>
      <c r="O121" s="103"/>
      <c r="P121" s="103"/>
      <c r="Q121" s="52">
        <v>38204</v>
      </c>
      <c r="R121" s="103"/>
      <c r="S121" s="103"/>
      <c r="T121" s="103"/>
      <c r="U121" s="103"/>
      <c r="V121" s="26">
        <v>38212</v>
      </c>
      <c r="W121" s="104"/>
      <c r="X121" s="104"/>
      <c r="Y121" s="137">
        <v>38292</v>
      </c>
      <c r="Z121" s="173">
        <v>0</v>
      </c>
      <c r="AA121" s="173">
        <v>0</v>
      </c>
      <c r="AB121" s="173">
        <v>0</v>
      </c>
      <c r="AC121" s="173">
        <v>0</v>
      </c>
      <c r="AD121" s="173">
        <f t="shared" si="32"/>
        <v>0</v>
      </c>
      <c r="AE121" s="164">
        <f t="shared" si="29"/>
        <v>0</v>
      </c>
      <c r="AF121" s="174"/>
      <c r="AG121" s="166">
        <f t="shared" si="30"/>
        <v>50000</v>
      </c>
      <c r="AH121" s="126"/>
      <c r="AI121" s="172">
        <v>50000</v>
      </c>
      <c r="AJ121" s="172">
        <v>0</v>
      </c>
      <c r="AK121" s="75">
        <f t="shared" si="33"/>
        <v>50000</v>
      </c>
      <c r="AL121" s="78">
        <v>50000</v>
      </c>
      <c r="AM121" s="77">
        <f t="shared" si="31"/>
        <v>100</v>
      </c>
      <c r="AN121" s="78">
        <f t="shared" si="26"/>
        <v>0</v>
      </c>
      <c r="AO121" s="79"/>
    </row>
    <row r="122" spans="2:41" s="10" customFormat="1" ht="24.75" hidden="1" customHeight="1" x14ac:dyDescent="0.25">
      <c r="B122" s="9">
        <v>1</v>
      </c>
      <c r="C122" s="28" t="s">
        <v>11</v>
      </c>
      <c r="D122" s="28" t="s">
        <v>16</v>
      </c>
      <c r="E122" s="28" t="s">
        <v>16</v>
      </c>
      <c r="F122" s="28"/>
      <c r="G122" s="49" t="s">
        <v>17</v>
      </c>
      <c r="H122" s="9" t="s">
        <v>18</v>
      </c>
      <c r="I122" s="40" t="s">
        <v>409</v>
      </c>
      <c r="J122" s="40"/>
      <c r="K122" s="50" t="s">
        <v>279</v>
      </c>
      <c r="L122" s="69" t="s">
        <v>279</v>
      </c>
      <c r="M122" s="52">
        <v>38337</v>
      </c>
      <c r="N122" s="52">
        <v>38615</v>
      </c>
      <c r="O122" s="51" t="s">
        <v>19</v>
      </c>
      <c r="P122" s="57" t="s">
        <v>20</v>
      </c>
      <c r="Q122" s="27">
        <v>38615</v>
      </c>
      <c r="R122" s="9" t="s">
        <v>21</v>
      </c>
      <c r="S122" s="29" t="s">
        <v>22</v>
      </c>
      <c r="T122" s="28">
        <v>3355</v>
      </c>
      <c r="U122" s="26">
        <v>39387</v>
      </c>
      <c r="V122" s="26">
        <v>39387</v>
      </c>
      <c r="W122" s="35">
        <v>18</v>
      </c>
      <c r="X122" s="35">
        <v>24</v>
      </c>
      <c r="Y122" s="137">
        <v>40076</v>
      </c>
      <c r="Z122" s="173">
        <v>12</v>
      </c>
      <c r="AA122" s="173">
        <v>12</v>
      </c>
      <c r="AB122" s="173">
        <v>0</v>
      </c>
      <c r="AC122" s="173">
        <v>0</v>
      </c>
      <c r="AD122" s="173">
        <f t="shared" si="32"/>
        <v>0</v>
      </c>
      <c r="AE122" s="164">
        <f t="shared" si="29"/>
        <v>24</v>
      </c>
      <c r="AF122" s="137">
        <v>40600</v>
      </c>
      <c r="AG122" s="166">
        <f t="shared" si="30"/>
        <v>185000</v>
      </c>
      <c r="AH122" s="167">
        <v>35000</v>
      </c>
      <c r="AI122" s="168">
        <v>150000</v>
      </c>
      <c r="AJ122" s="168">
        <v>0</v>
      </c>
      <c r="AK122" s="75">
        <f t="shared" si="33"/>
        <v>150000</v>
      </c>
      <c r="AL122" s="37">
        <v>133313.88</v>
      </c>
      <c r="AM122" s="77">
        <f t="shared" si="31"/>
        <v>88.875920000000008</v>
      </c>
      <c r="AN122" s="78">
        <f t="shared" si="26"/>
        <v>16686.119999999995</v>
      </c>
      <c r="AO122" s="79"/>
    </row>
    <row r="123" spans="2:41" s="10" customFormat="1" ht="56.25" hidden="1" customHeight="1" x14ac:dyDescent="0.25">
      <c r="B123" s="9">
        <v>1</v>
      </c>
      <c r="C123" s="28" t="s">
        <v>11</v>
      </c>
      <c r="D123" s="28" t="s">
        <v>25</v>
      </c>
      <c r="E123" s="28" t="s">
        <v>25</v>
      </c>
      <c r="F123" s="28"/>
      <c r="G123" s="49" t="s">
        <v>26</v>
      </c>
      <c r="H123" s="9" t="s">
        <v>27</v>
      </c>
      <c r="I123" s="40" t="s">
        <v>409</v>
      </c>
      <c r="J123" s="40"/>
      <c r="K123" s="50" t="s">
        <v>29</v>
      </c>
      <c r="L123" s="82" t="s">
        <v>206</v>
      </c>
      <c r="M123" s="52">
        <v>40421</v>
      </c>
      <c r="N123" s="52">
        <v>40514</v>
      </c>
      <c r="O123" s="51"/>
      <c r="P123" s="52"/>
      <c r="Q123" s="58">
        <v>41237</v>
      </c>
      <c r="R123" s="9">
        <v>695</v>
      </c>
      <c r="S123" s="29">
        <v>40752</v>
      </c>
      <c r="T123" s="28">
        <v>4563</v>
      </c>
      <c r="U123" s="26">
        <v>40918</v>
      </c>
      <c r="V123" s="26">
        <v>40918</v>
      </c>
      <c r="W123" s="35">
        <v>16</v>
      </c>
      <c r="X123" s="35">
        <v>20</v>
      </c>
      <c r="Y123" s="137">
        <v>41527</v>
      </c>
      <c r="Z123" s="173">
        <v>12</v>
      </c>
      <c r="AA123" s="173">
        <v>12</v>
      </c>
      <c r="AB123" s="173">
        <v>3</v>
      </c>
      <c r="AC123" s="173">
        <v>0</v>
      </c>
      <c r="AD123" s="173">
        <f t="shared" si="32"/>
        <v>0</v>
      </c>
      <c r="AE123" s="164">
        <f t="shared" si="29"/>
        <v>20</v>
      </c>
      <c r="AF123" s="137"/>
      <c r="AG123" s="166">
        <f t="shared" si="30"/>
        <v>1000000</v>
      </c>
      <c r="AH123" s="167">
        <v>250000</v>
      </c>
      <c r="AI123" s="168">
        <v>750000</v>
      </c>
      <c r="AJ123" s="168">
        <v>0</v>
      </c>
      <c r="AK123" s="75">
        <f t="shared" si="33"/>
        <v>750000</v>
      </c>
      <c r="AL123" s="78">
        <v>689728</v>
      </c>
      <c r="AM123" s="77">
        <f t="shared" si="31"/>
        <v>91.963733333333337</v>
      </c>
      <c r="AN123" s="78">
        <f t="shared" si="26"/>
        <v>60272</v>
      </c>
      <c r="AO123" s="79"/>
    </row>
    <row r="124" spans="2:41" s="10" customFormat="1" ht="24.75" hidden="1" customHeight="1" x14ac:dyDescent="0.25">
      <c r="B124" s="9">
        <v>1</v>
      </c>
      <c r="C124" s="28" t="s">
        <v>11</v>
      </c>
      <c r="D124" s="28" t="s">
        <v>30</v>
      </c>
      <c r="E124" s="28" t="s">
        <v>30</v>
      </c>
      <c r="F124" s="28"/>
      <c r="G124" s="49" t="s">
        <v>31</v>
      </c>
      <c r="H124" s="9" t="s">
        <v>32</v>
      </c>
      <c r="I124" s="40" t="s">
        <v>409</v>
      </c>
      <c r="J124" s="40"/>
      <c r="K124" s="50" t="s">
        <v>279</v>
      </c>
      <c r="L124" s="82" t="s">
        <v>317</v>
      </c>
      <c r="M124" s="26">
        <v>38440</v>
      </c>
      <c r="N124" s="26">
        <v>38451</v>
      </c>
      <c r="O124" s="25">
        <v>5054</v>
      </c>
      <c r="P124" s="26">
        <v>38446</v>
      </c>
      <c r="Q124" s="27">
        <v>38451</v>
      </c>
      <c r="R124" s="28">
        <v>308</v>
      </c>
      <c r="S124" s="29">
        <v>38545</v>
      </c>
      <c r="T124" s="28">
        <v>2790</v>
      </c>
      <c r="U124" s="26">
        <v>38653</v>
      </c>
      <c r="V124" s="26">
        <v>38653</v>
      </c>
      <c r="W124" s="35">
        <v>24</v>
      </c>
      <c r="X124" s="35">
        <v>24</v>
      </c>
      <c r="Y124" s="137">
        <v>39383</v>
      </c>
      <c r="Z124" s="173">
        <v>32</v>
      </c>
      <c r="AA124" s="173">
        <v>8</v>
      </c>
      <c r="AB124" s="173">
        <v>0</v>
      </c>
      <c r="AC124" s="173">
        <v>0</v>
      </c>
      <c r="AD124" s="173">
        <f t="shared" si="32"/>
        <v>0</v>
      </c>
      <c r="AE124" s="164">
        <f t="shared" si="29"/>
        <v>24</v>
      </c>
      <c r="AF124" s="137">
        <v>40596</v>
      </c>
      <c r="AG124" s="166">
        <f t="shared" si="30"/>
        <v>600000</v>
      </c>
      <c r="AH124" s="167">
        <v>100000</v>
      </c>
      <c r="AI124" s="168">
        <v>500000</v>
      </c>
      <c r="AJ124" s="168">
        <v>0</v>
      </c>
      <c r="AK124" s="75">
        <f t="shared" si="33"/>
        <v>500000</v>
      </c>
      <c r="AL124" s="78">
        <v>427078.73</v>
      </c>
      <c r="AM124" s="77">
        <f t="shared" si="31"/>
        <v>85.415745999999999</v>
      </c>
      <c r="AN124" s="78">
        <f t="shared" si="26"/>
        <v>72921.270000000019</v>
      </c>
      <c r="AO124" s="79"/>
    </row>
    <row r="125" spans="2:41" s="108" customFormat="1" ht="22.5" hidden="1" customHeight="1" x14ac:dyDescent="0.2">
      <c r="B125" s="9">
        <v>1</v>
      </c>
      <c r="C125" s="9" t="s">
        <v>139</v>
      </c>
      <c r="D125" s="9" t="s">
        <v>140</v>
      </c>
      <c r="E125" s="9" t="s">
        <v>140</v>
      </c>
      <c r="F125" s="9"/>
      <c r="G125" s="49" t="s">
        <v>141</v>
      </c>
      <c r="H125" s="9" t="s">
        <v>142</v>
      </c>
      <c r="I125" s="40" t="s">
        <v>409</v>
      </c>
      <c r="J125" s="40"/>
      <c r="K125" s="39" t="s">
        <v>57</v>
      </c>
      <c r="L125" s="71"/>
      <c r="M125" s="29"/>
      <c r="N125" s="29"/>
      <c r="O125" s="40">
        <v>7677</v>
      </c>
      <c r="P125" s="29">
        <v>38874</v>
      </c>
      <c r="Q125" s="41">
        <v>38875</v>
      </c>
      <c r="R125" s="9">
        <v>572</v>
      </c>
      <c r="S125" s="29">
        <v>39016</v>
      </c>
      <c r="T125" s="9">
        <v>3154</v>
      </c>
      <c r="U125" s="29">
        <v>39080</v>
      </c>
      <c r="V125" s="26">
        <v>39095</v>
      </c>
      <c r="W125" s="48">
        <v>18</v>
      </c>
      <c r="X125" s="48">
        <v>18</v>
      </c>
      <c r="Y125" s="137">
        <v>39977</v>
      </c>
      <c r="Z125" s="173">
        <v>18</v>
      </c>
      <c r="AA125" s="173">
        <v>12</v>
      </c>
      <c r="AB125" s="173">
        <v>0</v>
      </c>
      <c r="AC125" s="170">
        <v>0</v>
      </c>
      <c r="AD125" s="173">
        <f t="shared" si="32"/>
        <v>0</v>
      </c>
      <c r="AE125" s="164">
        <f t="shared" si="29"/>
        <v>18</v>
      </c>
      <c r="AF125" s="137">
        <v>40908</v>
      </c>
      <c r="AG125" s="166">
        <f t="shared" si="30"/>
        <v>1710185</v>
      </c>
      <c r="AH125" s="175"/>
      <c r="AI125" s="172">
        <v>1710185</v>
      </c>
      <c r="AJ125" s="172">
        <v>0</v>
      </c>
      <c r="AK125" s="75">
        <f t="shared" si="33"/>
        <v>1710185</v>
      </c>
      <c r="AL125" s="37">
        <v>1553861</v>
      </c>
      <c r="AM125" s="77">
        <f t="shared" si="31"/>
        <v>90.859234527258749</v>
      </c>
      <c r="AN125" s="78">
        <f t="shared" si="26"/>
        <v>156324</v>
      </c>
      <c r="AO125" s="107"/>
    </row>
    <row r="126" spans="2:41" s="10" customFormat="1" ht="24.75" hidden="1" customHeight="1" x14ac:dyDescent="0.25">
      <c r="B126" s="9">
        <v>1</v>
      </c>
      <c r="C126" s="28" t="s">
        <v>11</v>
      </c>
      <c r="D126" s="28" t="s">
        <v>30</v>
      </c>
      <c r="E126" s="30" t="s">
        <v>30</v>
      </c>
      <c r="F126" s="30"/>
      <c r="G126" s="49" t="s">
        <v>33</v>
      </c>
      <c r="H126" s="9" t="s">
        <v>34</v>
      </c>
      <c r="I126" s="40" t="s">
        <v>409</v>
      </c>
      <c r="J126" s="40"/>
      <c r="K126" s="50" t="s">
        <v>279</v>
      </c>
      <c r="L126" s="82" t="s">
        <v>318</v>
      </c>
      <c r="M126" s="52">
        <v>39651</v>
      </c>
      <c r="N126" s="52">
        <v>39730</v>
      </c>
      <c r="O126" s="51">
        <v>344</v>
      </c>
      <c r="P126" s="52">
        <v>39722</v>
      </c>
      <c r="Q126" s="27">
        <v>39730</v>
      </c>
      <c r="R126" s="9">
        <v>59</v>
      </c>
      <c r="S126" s="29">
        <v>39794</v>
      </c>
      <c r="T126" s="28">
        <v>3839</v>
      </c>
      <c r="U126" s="26">
        <v>40080</v>
      </c>
      <c r="V126" s="26">
        <v>40080</v>
      </c>
      <c r="W126" s="35">
        <v>42</v>
      </c>
      <c r="X126" s="35">
        <v>48</v>
      </c>
      <c r="Y126" s="137">
        <v>41546</v>
      </c>
      <c r="Z126" s="173">
        <v>12</v>
      </c>
      <c r="AA126" s="173">
        <v>12</v>
      </c>
      <c r="AB126" s="173">
        <v>3</v>
      </c>
      <c r="AC126" s="173">
        <v>0</v>
      </c>
      <c r="AD126" s="173">
        <f t="shared" si="32"/>
        <v>0</v>
      </c>
      <c r="AE126" s="164">
        <f t="shared" si="29"/>
        <v>48</v>
      </c>
      <c r="AF126" s="137">
        <v>42354</v>
      </c>
      <c r="AG126" s="166">
        <f t="shared" si="30"/>
        <v>1500000</v>
      </c>
      <c r="AH126" s="167">
        <v>150000</v>
      </c>
      <c r="AI126" s="168">
        <v>1350000</v>
      </c>
      <c r="AJ126" s="168">
        <v>0</v>
      </c>
      <c r="AK126" s="75">
        <f t="shared" si="33"/>
        <v>1350000</v>
      </c>
      <c r="AL126" s="78">
        <v>1327529</v>
      </c>
      <c r="AM126" s="77">
        <f t="shared" si="31"/>
        <v>98.33548148148148</v>
      </c>
      <c r="AN126" s="78">
        <f t="shared" si="26"/>
        <v>22471</v>
      </c>
      <c r="AO126" s="79"/>
    </row>
    <row r="127" spans="2:41" s="10" customFormat="1" ht="24.75" hidden="1" customHeight="1" x14ac:dyDescent="0.25">
      <c r="B127" s="9">
        <v>1</v>
      </c>
      <c r="C127" s="28" t="s">
        <v>11</v>
      </c>
      <c r="D127" s="28" t="s">
        <v>11</v>
      </c>
      <c r="E127" s="30" t="s">
        <v>30</v>
      </c>
      <c r="F127" s="30"/>
      <c r="G127" s="49" t="s">
        <v>35</v>
      </c>
      <c r="H127" s="9" t="s">
        <v>36</v>
      </c>
      <c r="I127" s="40" t="s">
        <v>409</v>
      </c>
      <c r="J127" s="40"/>
      <c r="K127" s="50" t="s">
        <v>279</v>
      </c>
      <c r="L127" s="82" t="s">
        <v>301</v>
      </c>
      <c r="M127" s="52">
        <v>39575</v>
      </c>
      <c r="N127" s="52">
        <v>39575</v>
      </c>
      <c r="O127" s="51"/>
      <c r="P127" s="52"/>
      <c r="Q127" s="27"/>
      <c r="R127" s="9"/>
      <c r="S127" s="29"/>
      <c r="T127" s="28"/>
      <c r="U127" s="26"/>
      <c r="V127" s="26">
        <v>39575</v>
      </c>
      <c r="W127" s="59"/>
      <c r="X127" s="35"/>
      <c r="Y127" s="26">
        <v>40709</v>
      </c>
      <c r="Z127" s="105"/>
      <c r="AA127" s="105"/>
      <c r="AB127" s="105"/>
      <c r="AC127" s="105"/>
      <c r="AD127" s="105"/>
      <c r="AE127" s="34">
        <v>36</v>
      </c>
      <c r="AF127" s="26">
        <v>40709</v>
      </c>
      <c r="AG127" s="31">
        <f t="shared" si="30"/>
        <v>150000</v>
      </c>
      <c r="AH127" s="43">
        <v>0</v>
      </c>
      <c r="AI127" s="32">
        <v>150000</v>
      </c>
      <c r="AJ127" s="32">
        <v>0</v>
      </c>
      <c r="AK127" s="75">
        <f t="shared" si="33"/>
        <v>150000</v>
      </c>
      <c r="AL127" s="78">
        <v>147580</v>
      </c>
      <c r="AM127" s="77">
        <f t="shared" si="31"/>
        <v>98.38666666666667</v>
      </c>
      <c r="AN127" s="78">
        <f t="shared" si="26"/>
        <v>2420</v>
      </c>
      <c r="AO127" s="79"/>
    </row>
    <row r="128" spans="2:41" s="10" customFormat="1" ht="24.75" hidden="1" customHeight="1" x14ac:dyDescent="0.25">
      <c r="B128" s="9">
        <v>1</v>
      </c>
      <c r="C128" s="28" t="s">
        <v>11</v>
      </c>
      <c r="D128" s="28" t="s">
        <v>37</v>
      </c>
      <c r="E128" s="28" t="s">
        <v>37</v>
      </c>
      <c r="F128" s="28"/>
      <c r="G128" s="49" t="s">
        <v>38</v>
      </c>
      <c r="H128" s="9" t="s">
        <v>39</v>
      </c>
      <c r="I128" s="40" t="s">
        <v>409</v>
      </c>
      <c r="J128" s="40"/>
      <c r="K128" s="50" t="s">
        <v>279</v>
      </c>
      <c r="L128" s="82" t="s">
        <v>279</v>
      </c>
      <c r="M128" s="52">
        <v>39491</v>
      </c>
      <c r="N128" s="52">
        <v>39595</v>
      </c>
      <c r="O128" s="51">
        <v>12116</v>
      </c>
      <c r="P128" s="52">
        <v>39568</v>
      </c>
      <c r="Q128" s="27">
        <v>39595</v>
      </c>
      <c r="R128" s="9">
        <v>814</v>
      </c>
      <c r="S128" s="29">
        <v>39644</v>
      </c>
      <c r="T128" s="28">
        <v>3615</v>
      </c>
      <c r="U128" s="26">
        <v>39730</v>
      </c>
      <c r="V128" s="26">
        <v>39730</v>
      </c>
      <c r="W128" s="35">
        <v>30</v>
      </c>
      <c r="X128" s="35">
        <v>36</v>
      </c>
      <c r="Y128" s="26">
        <v>40825</v>
      </c>
      <c r="Z128" s="105">
        <v>12</v>
      </c>
      <c r="AA128" s="105">
        <v>14</v>
      </c>
      <c r="AB128" s="105">
        <v>0</v>
      </c>
      <c r="AC128" s="105">
        <v>0</v>
      </c>
      <c r="AD128" s="105">
        <f t="shared" ref="AD128:AD133" si="34">SUBTOTAL(9,Z128:AC128)</f>
        <v>0</v>
      </c>
      <c r="AE128" s="34">
        <f>+X128+AD128</f>
        <v>36</v>
      </c>
      <c r="AF128" s="26">
        <v>41285</v>
      </c>
      <c r="AG128" s="31">
        <f t="shared" si="30"/>
        <v>2050000</v>
      </c>
      <c r="AH128" s="32">
        <v>950000</v>
      </c>
      <c r="AI128" s="32">
        <v>1100000</v>
      </c>
      <c r="AJ128" s="32">
        <v>0</v>
      </c>
      <c r="AK128" s="75">
        <f t="shared" si="33"/>
        <v>1100000</v>
      </c>
      <c r="AL128" s="78">
        <v>979018</v>
      </c>
      <c r="AM128" s="77">
        <f t="shared" si="31"/>
        <v>89.001636363636365</v>
      </c>
      <c r="AN128" s="78">
        <f t="shared" si="26"/>
        <v>120982</v>
      </c>
      <c r="AO128" s="79"/>
    </row>
    <row r="129" spans="2:41" s="10" customFormat="1" ht="24.75" hidden="1" customHeight="1" x14ac:dyDescent="0.25">
      <c r="B129" s="9">
        <v>1</v>
      </c>
      <c r="C129" s="28" t="s">
        <v>11</v>
      </c>
      <c r="D129" s="28" t="s">
        <v>40</v>
      </c>
      <c r="E129" s="28" t="s">
        <v>40</v>
      </c>
      <c r="F129" s="28"/>
      <c r="G129" s="49" t="s">
        <v>41</v>
      </c>
      <c r="H129" s="9" t="s">
        <v>42</v>
      </c>
      <c r="I129" s="40" t="s">
        <v>409</v>
      </c>
      <c r="J129" s="40"/>
      <c r="K129" s="50" t="s">
        <v>279</v>
      </c>
      <c r="L129" s="82" t="s">
        <v>319</v>
      </c>
      <c r="M129" s="52">
        <v>38911</v>
      </c>
      <c r="N129" s="52">
        <v>39280</v>
      </c>
      <c r="O129" s="51">
        <v>10582</v>
      </c>
      <c r="P129" s="52">
        <v>39274</v>
      </c>
      <c r="Q129" s="27">
        <v>39280</v>
      </c>
      <c r="R129" s="9">
        <v>61</v>
      </c>
      <c r="S129" s="29">
        <v>39805</v>
      </c>
      <c r="T129" s="28">
        <v>3779</v>
      </c>
      <c r="U129" s="26">
        <v>40009</v>
      </c>
      <c r="V129" s="26">
        <v>40009</v>
      </c>
      <c r="W129" s="35">
        <v>12</v>
      </c>
      <c r="X129" s="35">
        <v>15</v>
      </c>
      <c r="Y129" s="26">
        <v>40462</v>
      </c>
      <c r="Z129" s="105">
        <v>8</v>
      </c>
      <c r="AA129" s="105">
        <v>9</v>
      </c>
      <c r="AB129" s="105">
        <v>0</v>
      </c>
      <c r="AC129" s="105">
        <v>0</v>
      </c>
      <c r="AD129" s="105">
        <f t="shared" si="34"/>
        <v>0</v>
      </c>
      <c r="AE129" s="34">
        <f>+X129+AD129</f>
        <v>15</v>
      </c>
      <c r="AF129" s="26">
        <v>41364</v>
      </c>
      <c r="AG129" s="31">
        <f t="shared" si="30"/>
        <v>170000</v>
      </c>
      <c r="AH129" s="43">
        <v>20000</v>
      </c>
      <c r="AI129" s="32">
        <v>150000</v>
      </c>
      <c r="AJ129" s="32">
        <v>0</v>
      </c>
      <c r="AK129" s="75">
        <f t="shared" si="33"/>
        <v>150000</v>
      </c>
      <c r="AL129" s="78">
        <v>125096</v>
      </c>
      <c r="AM129" s="77">
        <f t="shared" si="31"/>
        <v>83.397333333333336</v>
      </c>
      <c r="AN129" s="78">
        <f t="shared" si="26"/>
        <v>24904</v>
      </c>
      <c r="AO129" s="79"/>
    </row>
    <row r="130" spans="2:41" s="10" customFormat="1" ht="24.75" hidden="1" customHeight="1" x14ac:dyDescent="0.25">
      <c r="B130" s="9">
        <v>1</v>
      </c>
      <c r="C130" s="28" t="s">
        <v>11</v>
      </c>
      <c r="D130" s="28" t="s">
        <v>43</v>
      </c>
      <c r="E130" s="28" t="s">
        <v>43</v>
      </c>
      <c r="F130" s="28"/>
      <c r="G130" s="49" t="s">
        <v>44</v>
      </c>
      <c r="H130" s="9" t="s">
        <v>45</v>
      </c>
      <c r="I130" s="40" t="s">
        <v>409</v>
      </c>
      <c r="J130" s="40"/>
      <c r="K130" s="50" t="s">
        <v>279</v>
      </c>
      <c r="L130" s="82" t="s">
        <v>279</v>
      </c>
      <c r="M130" s="26">
        <v>38870</v>
      </c>
      <c r="N130" s="26">
        <v>39007</v>
      </c>
      <c r="O130" s="25">
        <v>8227</v>
      </c>
      <c r="P130" s="26">
        <v>38987</v>
      </c>
      <c r="Q130" s="27">
        <v>39006</v>
      </c>
      <c r="R130" s="28">
        <v>679</v>
      </c>
      <c r="S130" s="29">
        <v>39265</v>
      </c>
      <c r="T130" s="28">
        <v>3529</v>
      </c>
      <c r="U130" s="26">
        <v>39644</v>
      </c>
      <c r="V130" s="26">
        <v>39644</v>
      </c>
      <c r="W130" s="35">
        <v>18</v>
      </c>
      <c r="X130" s="35">
        <v>24</v>
      </c>
      <c r="Y130" s="26">
        <v>40374</v>
      </c>
      <c r="Z130" s="105">
        <v>18</v>
      </c>
      <c r="AA130" s="105">
        <v>0</v>
      </c>
      <c r="AB130" s="105">
        <v>0</v>
      </c>
      <c r="AC130" s="105">
        <v>0</v>
      </c>
      <c r="AD130" s="105">
        <f t="shared" si="34"/>
        <v>0</v>
      </c>
      <c r="AE130" s="34">
        <f>+X130+AD130</f>
        <v>24</v>
      </c>
      <c r="AF130" s="26">
        <v>40633</v>
      </c>
      <c r="AG130" s="31">
        <f t="shared" si="30"/>
        <v>400000</v>
      </c>
      <c r="AH130" s="43">
        <v>50000</v>
      </c>
      <c r="AI130" s="168">
        <v>350000</v>
      </c>
      <c r="AJ130" s="168">
        <v>0</v>
      </c>
      <c r="AK130" s="176">
        <f t="shared" si="33"/>
        <v>350000</v>
      </c>
      <c r="AL130" s="78">
        <v>189628</v>
      </c>
      <c r="AM130" s="77">
        <f t="shared" si="31"/>
        <v>54.179428571428566</v>
      </c>
      <c r="AN130" s="78">
        <f t="shared" si="26"/>
        <v>160372</v>
      </c>
      <c r="AO130" s="79"/>
    </row>
    <row r="131" spans="2:41" s="108" customFormat="1" ht="22.5" hidden="1" customHeight="1" x14ac:dyDescent="0.2">
      <c r="B131" s="9">
        <v>1</v>
      </c>
      <c r="C131" s="9" t="s">
        <v>139</v>
      </c>
      <c r="D131" s="29" t="s">
        <v>159</v>
      </c>
      <c r="E131" s="29" t="s">
        <v>159</v>
      </c>
      <c r="F131" s="29"/>
      <c r="G131" s="49" t="s">
        <v>160</v>
      </c>
      <c r="H131" s="29" t="s">
        <v>161</v>
      </c>
      <c r="I131" s="60" t="s">
        <v>433</v>
      </c>
      <c r="J131" s="60"/>
      <c r="K131" s="39" t="s">
        <v>57</v>
      </c>
      <c r="L131" s="71" t="s">
        <v>58</v>
      </c>
      <c r="M131" s="29"/>
      <c r="N131" s="29"/>
      <c r="O131" s="40">
        <v>11419</v>
      </c>
      <c r="P131" s="29">
        <v>39430</v>
      </c>
      <c r="Q131" s="29">
        <v>39443</v>
      </c>
      <c r="R131" s="9">
        <v>802</v>
      </c>
      <c r="S131" s="29">
        <v>39608</v>
      </c>
      <c r="T131" s="9">
        <v>3682</v>
      </c>
      <c r="U131" s="29">
        <v>39811</v>
      </c>
      <c r="V131" s="26">
        <v>39811</v>
      </c>
      <c r="W131" s="48"/>
      <c r="X131" s="48"/>
      <c r="Y131" s="26">
        <v>40904</v>
      </c>
      <c r="Z131" s="105"/>
      <c r="AA131" s="105"/>
      <c r="AB131" s="105"/>
      <c r="AC131" s="105"/>
      <c r="AD131" s="105">
        <f t="shared" si="34"/>
        <v>0</v>
      </c>
      <c r="AE131" s="34">
        <v>36</v>
      </c>
      <c r="AF131" s="26">
        <v>40904</v>
      </c>
      <c r="AG131" s="31">
        <f t="shared" si="30"/>
        <v>1599200</v>
      </c>
      <c r="AH131" s="55"/>
      <c r="AI131" s="177">
        <v>1599200</v>
      </c>
      <c r="AJ131" s="177">
        <v>0</v>
      </c>
      <c r="AK131" s="176">
        <f t="shared" si="33"/>
        <v>1599200</v>
      </c>
      <c r="AL131" s="37">
        <v>160000</v>
      </c>
      <c r="AM131" s="77">
        <f t="shared" si="31"/>
        <v>10.005002501250624</v>
      </c>
      <c r="AN131" s="78">
        <f t="shared" si="26"/>
        <v>1439200</v>
      </c>
      <c r="AO131" s="107"/>
    </row>
    <row r="132" spans="2:41" s="10" customFormat="1" ht="24.75" hidden="1" customHeight="1" x14ac:dyDescent="0.25">
      <c r="B132" s="9">
        <v>1</v>
      </c>
      <c r="C132" s="28" t="s">
        <v>11</v>
      </c>
      <c r="D132" s="28" t="s">
        <v>46</v>
      </c>
      <c r="E132" s="28" t="s">
        <v>46</v>
      </c>
      <c r="F132" s="28"/>
      <c r="G132" s="49" t="s">
        <v>47</v>
      </c>
      <c r="H132" s="9" t="s">
        <v>48</v>
      </c>
      <c r="I132" s="40" t="s">
        <v>409</v>
      </c>
      <c r="J132" s="40"/>
      <c r="K132" s="50" t="s">
        <v>279</v>
      </c>
      <c r="L132" s="82" t="s">
        <v>279</v>
      </c>
      <c r="M132" s="52">
        <v>39434</v>
      </c>
      <c r="N132" s="52">
        <v>39604</v>
      </c>
      <c r="O132" s="51">
        <v>12232</v>
      </c>
      <c r="P132" s="52">
        <v>39594</v>
      </c>
      <c r="Q132" s="27">
        <v>39604</v>
      </c>
      <c r="R132" s="9">
        <v>33</v>
      </c>
      <c r="S132" s="29">
        <v>39741</v>
      </c>
      <c r="T132" s="28">
        <v>3671</v>
      </c>
      <c r="U132" s="26">
        <v>39804</v>
      </c>
      <c r="V132" s="26">
        <v>39804</v>
      </c>
      <c r="W132" s="35">
        <v>30</v>
      </c>
      <c r="X132" s="35">
        <v>36</v>
      </c>
      <c r="Y132" s="26">
        <v>40899</v>
      </c>
      <c r="Z132" s="105">
        <v>13</v>
      </c>
      <c r="AA132" s="105">
        <v>0</v>
      </c>
      <c r="AB132" s="105">
        <v>0</v>
      </c>
      <c r="AC132" s="105">
        <v>0</v>
      </c>
      <c r="AD132" s="105">
        <f t="shared" si="34"/>
        <v>0</v>
      </c>
      <c r="AE132" s="34">
        <f>+X132+AD132</f>
        <v>36</v>
      </c>
      <c r="AF132" s="26">
        <v>41277</v>
      </c>
      <c r="AG132" s="31">
        <f t="shared" si="30"/>
        <v>800000</v>
      </c>
      <c r="AH132" s="43">
        <v>100000</v>
      </c>
      <c r="AI132" s="168">
        <v>700000</v>
      </c>
      <c r="AJ132" s="168">
        <v>0</v>
      </c>
      <c r="AK132" s="176">
        <f t="shared" si="33"/>
        <v>700000</v>
      </c>
      <c r="AL132" s="78">
        <v>667341</v>
      </c>
      <c r="AM132" s="77">
        <f t="shared" si="31"/>
        <v>95.334428571428575</v>
      </c>
      <c r="AN132" s="78">
        <f t="shared" si="26"/>
        <v>32659</v>
      </c>
      <c r="AO132" s="79"/>
    </row>
    <row r="133" spans="2:41" s="10" customFormat="1" ht="33.75" hidden="1" customHeight="1" x14ac:dyDescent="0.25">
      <c r="B133" s="9">
        <v>1</v>
      </c>
      <c r="C133" s="28" t="s">
        <v>11</v>
      </c>
      <c r="D133" s="28" t="s">
        <v>11</v>
      </c>
      <c r="E133" s="28" t="s">
        <v>49</v>
      </c>
      <c r="F133" s="28"/>
      <c r="G133" s="49" t="s">
        <v>50</v>
      </c>
      <c r="H133" s="9" t="s">
        <v>51</v>
      </c>
      <c r="I133" s="40" t="s">
        <v>409</v>
      </c>
      <c r="J133" s="40"/>
      <c r="K133" s="50" t="s">
        <v>52</v>
      </c>
      <c r="L133" s="82" t="s">
        <v>52</v>
      </c>
      <c r="M133" s="52">
        <v>39177</v>
      </c>
      <c r="N133" s="52">
        <v>39287</v>
      </c>
      <c r="O133" s="51">
        <v>10612</v>
      </c>
      <c r="P133" s="52">
        <v>39281</v>
      </c>
      <c r="Q133" s="27">
        <v>39287</v>
      </c>
      <c r="R133" s="9">
        <v>746</v>
      </c>
      <c r="S133" s="29">
        <v>39391</v>
      </c>
      <c r="T133" s="28">
        <v>3435</v>
      </c>
      <c r="U133" s="26">
        <v>39458</v>
      </c>
      <c r="V133" s="26">
        <v>39458</v>
      </c>
      <c r="W133" s="35">
        <v>42</v>
      </c>
      <c r="X133" s="35">
        <v>44</v>
      </c>
      <c r="Y133" s="26">
        <v>40992</v>
      </c>
      <c r="Z133" s="105">
        <v>0</v>
      </c>
      <c r="AA133" s="105">
        <v>0</v>
      </c>
      <c r="AB133" s="105">
        <v>0</v>
      </c>
      <c r="AC133" s="105">
        <v>0</v>
      </c>
      <c r="AD133" s="105">
        <f t="shared" si="34"/>
        <v>0</v>
      </c>
      <c r="AE133" s="34">
        <f>+X133+AD133</f>
        <v>44</v>
      </c>
      <c r="AF133" s="26">
        <v>40992</v>
      </c>
      <c r="AG133" s="31">
        <f t="shared" si="30"/>
        <v>252000</v>
      </c>
      <c r="AH133" s="43">
        <v>52000</v>
      </c>
      <c r="AI133" s="168">
        <v>200000</v>
      </c>
      <c r="AJ133" s="168">
        <v>0</v>
      </c>
      <c r="AK133" s="176">
        <f t="shared" si="33"/>
        <v>200000</v>
      </c>
      <c r="AL133" s="78">
        <v>169519</v>
      </c>
      <c r="AM133" s="77">
        <f t="shared" si="31"/>
        <v>84.759500000000003</v>
      </c>
      <c r="AN133" s="78">
        <f t="shared" ref="AN133:AN164" si="35">+AK133-AL133</f>
        <v>30481</v>
      </c>
      <c r="AO133" s="79"/>
    </row>
    <row r="134" spans="2:41" s="10" customFormat="1" ht="22.5" hidden="1" customHeight="1" x14ac:dyDescent="0.25">
      <c r="B134" s="9">
        <v>1</v>
      </c>
      <c r="C134" s="30" t="s">
        <v>11</v>
      </c>
      <c r="D134" s="30" t="s">
        <v>11</v>
      </c>
      <c r="E134" s="33" t="s">
        <v>53</v>
      </c>
      <c r="F134" s="33"/>
      <c r="G134" s="49" t="s">
        <v>54</v>
      </c>
      <c r="H134" s="80" t="s">
        <v>55</v>
      </c>
      <c r="I134" s="109" t="s">
        <v>409</v>
      </c>
      <c r="J134" s="109"/>
      <c r="K134" s="81" t="s">
        <v>320</v>
      </c>
      <c r="L134" s="82" t="s">
        <v>321</v>
      </c>
      <c r="M134" s="33">
        <v>39645</v>
      </c>
      <c r="N134" s="33">
        <v>39635</v>
      </c>
      <c r="O134" s="25" t="s">
        <v>56</v>
      </c>
      <c r="P134" s="26" t="s">
        <v>56</v>
      </c>
      <c r="Q134" s="62">
        <v>39645</v>
      </c>
      <c r="R134" s="28"/>
      <c r="S134" s="29"/>
      <c r="T134" s="28"/>
      <c r="U134" s="26"/>
      <c r="V134" s="26">
        <v>39645</v>
      </c>
      <c r="W134" s="35"/>
      <c r="X134" s="35"/>
      <c r="Y134" s="26">
        <v>40521</v>
      </c>
      <c r="Z134" s="105"/>
      <c r="AA134" s="105"/>
      <c r="AB134" s="105"/>
      <c r="AC134" s="105"/>
      <c r="AD134" s="105"/>
      <c r="AE134" s="34">
        <v>28</v>
      </c>
      <c r="AF134" s="26">
        <v>40521</v>
      </c>
      <c r="AG134" s="31">
        <f t="shared" si="30"/>
        <v>182214</v>
      </c>
      <c r="AH134" s="43">
        <v>58332</v>
      </c>
      <c r="AI134" s="176">
        <f>123795+87</f>
        <v>123882</v>
      </c>
      <c r="AJ134" s="176">
        <v>0</v>
      </c>
      <c r="AK134" s="176">
        <f t="shared" si="33"/>
        <v>123882</v>
      </c>
      <c r="AL134" s="78">
        <v>123795</v>
      </c>
      <c r="AM134" s="77">
        <f t="shared" si="31"/>
        <v>99.92977187969197</v>
      </c>
      <c r="AN134" s="78">
        <f t="shared" si="35"/>
        <v>87</v>
      </c>
      <c r="AO134" s="79"/>
    </row>
    <row r="135" spans="2:41" s="108" customFormat="1" ht="33.75" hidden="1" customHeight="1" x14ac:dyDescent="0.2">
      <c r="B135" s="9">
        <v>1</v>
      </c>
      <c r="C135" s="9" t="s">
        <v>163</v>
      </c>
      <c r="D135" s="29" t="s">
        <v>53</v>
      </c>
      <c r="E135" s="29" t="s">
        <v>53</v>
      </c>
      <c r="F135" s="29"/>
      <c r="G135" s="49" t="s">
        <v>166</v>
      </c>
      <c r="H135" s="29"/>
      <c r="I135" s="40" t="s">
        <v>433</v>
      </c>
      <c r="J135" s="40"/>
      <c r="K135" s="39" t="s">
        <v>58</v>
      </c>
      <c r="L135" s="71" t="s">
        <v>58</v>
      </c>
      <c r="M135" s="29">
        <v>40532</v>
      </c>
      <c r="N135" s="29"/>
      <c r="O135" s="40"/>
      <c r="P135" s="29"/>
      <c r="Q135" s="29">
        <v>40627</v>
      </c>
      <c r="R135" s="9"/>
      <c r="S135" s="29"/>
      <c r="T135" s="9">
        <v>4783</v>
      </c>
      <c r="U135" s="29">
        <v>41213</v>
      </c>
      <c r="V135" s="26"/>
      <c r="W135" s="48">
        <v>10</v>
      </c>
      <c r="X135" s="48"/>
      <c r="Y135" s="26">
        <v>41512</v>
      </c>
      <c r="Z135" s="105">
        <v>10</v>
      </c>
      <c r="AA135" s="105">
        <v>10</v>
      </c>
      <c r="AB135" s="105"/>
      <c r="AC135" s="105"/>
      <c r="AD135" s="54">
        <f>SUBTOTAL(9,Z135:AC135)</f>
        <v>0</v>
      </c>
      <c r="AE135" s="34">
        <v>0</v>
      </c>
      <c r="AF135" s="26"/>
      <c r="AG135" s="31">
        <f t="shared" si="30"/>
        <v>300000</v>
      </c>
      <c r="AH135" s="42"/>
      <c r="AI135" s="172">
        <v>300000</v>
      </c>
      <c r="AJ135" s="172">
        <v>0</v>
      </c>
      <c r="AK135" s="176">
        <f t="shared" si="33"/>
        <v>300000</v>
      </c>
      <c r="AL135" s="106">
        <v>0</v>
      </c>
      <c r="AM135" s="77">
        <f t="shared" si="31"/>
        <v>0</v>
      </c>
      <c r="AN135" s="78">
        <f t="shared" si="35"/>
        <v>300000</v>
      </c>
      <c r="AO135" s="107"/>
    </row>
    <row r="136" spans="2:41" s="10" customFormat="1" ht="31.5" hidden="1" customHeight="1" x14ac:dyDescent="0.25">
      <c r="B136" s="9">
        <v>1</v>
      </c>
      <c r="C136" s="28" t="s">
        <v>11</v>
      </c>
      <c r="D136" s="28" t="s">
        <v>25</v>
      </c>
      <c r="E136" s="28" t="s">
        <v>25</v>
      </c>
      <c r="F136" s="28"/>
      <c r="G136" s="49" t="s">
        <v>60</v>
      </c>
      <c r="H136" s="9" t="s">
        <v>61</v>
      </c>
      <c r="I136" s="40" t="s">
        <v>409</v>
      </c>
      <c r="J136" s="40"/>
      <c r="K136" s="50" t="s">
        <v>64</v>
      </c>
      <c r="L136" s="82" t="s">
        <v>324</v>
      </c>
      <c r="M136" s="26">
        <v>40233</v>
      </c>
      <c r="N136" s="26">
        <v>40257</v>
      </c>
      <c r="O136" s="25">
        <v>4082</v>
      </c>
      <c r="P136" s="26">
        <v>40255</v>
      </c>
      <c r="Q136" s="27">
        <v>40257</v>
      </c>
      <c r="R136" s="28">
        <v>426</v>
      </c>
      <c r="S136" s="29">
        <v>40387</v>
      </c>
      <c r="T136" s="28">
        <v>4148</v>
      </c>
      <c r="U136" s="26">
        <v>40492</v>
      </c>
      <c r="V136" s="26">
        <v>40544</v>
      </c>
      <c r="W136" s="35">
        <v>12</v>
      </c>
      <c r="X136" s="35">
        <v>16</v>
      </c>
      <c r="Y136" s="26">
        <v>41039</v>
      </c>
      <c r="Z136" s="105">
        <v>12</v>
      </c>
      <c r="AA136" s="105">
        <v>7</v>
      </c>
      <c r="AB136" s="105">
        <v>15</v>
      </c>
      <c r="AC136" s="54">
        <v>0</v>
      </c>
      <c r="AD136" s="54">
        <f>SUBTOTAL(9,Z136:AC136)</f>
        <v>0</v>
      </c>
      <c r="AE136" s="34">
        <f>+X136+AD136</f>
        <v>16</v>
      </c>
      <c r="AF136" s="26">
        <v>42087</v>
      </c>
      <c r="AG136" s="31">
        <f t="shared" si="30"/>
        <v>600000</v>
      </c>
      <c r="AH136" s="43">
        <v>120000</v>
      </c>
      <c r="AI136" s="168">
        <v>480000</v>
      </c>
      <c r="AJ136" s="168">
        <v>0</v>
      </c>
      <c r="AK136" s="176">
        <f t="shared" si="33"/>
        <v>480000</v>
      </c>
      <c r="AL136" s="78">
        <v>397038</v>
      </c>
      <c r="AM136" s="77">
        <f t="shared" si="31"/>
        <v>82.716250000000002</v>
      </c>
      <c r="AN136" s="78">
        <f t="shared" si="35"/>
        <v>82962</v>
      </c>
      <c r="AO136" s="79"/>
    </row>
    <row r="137" spans="2:41" s="10" customFormat="1" ht="39" hidden="1" customHeight="1" x14ac:dyDescent="0.25">
      <c r="B137" s="9">
        <v>1</v>
      </c>
      <c r="C137" s="28" t="s">
        <v>11</v>
      </c>
      <c r="D137" s="28" t="s">
        <v>25</v>
      </c>
      <c r="E137" s="28" t="s">
        <v>25</v>
      </c>
      <c r="F137" s="28"/>
      <c r="G137" s="49" t="s">
        <v>62</v>
      </c>
      <c r="H137" s="9" t="s">
        <v>63</v>
      </c>
      <c r="I137" s="40" t="s">
        <v>409</v>
      </c>
      <c r="J137" s="40"/>
      <c r="K137" s="50" t="s">
        <v>64</v>
      </c>
      <c r="L137" s="82" t="s">
        <v>64</v>
      </c>
      <c r="M137" s="26">
        <v>40148</v>
      </c>
      <c r="N137" s="26">
        <v>40257</v>
      </c>
      <c r="O137" s="25">
        <v>4079</v>
      </c>
      <c r="P137" s="26">
        <v>40255</v>
      </c>
      <c r="Q137" s="27">
        <v>40257</v>
      </c>
      <c r="R137" s="28">
        <v>414</v>
      </c>
      <c r="S137" s="29">
        <v>40385</v>
      </c>
      <c r="T137" s="28">
        <v>4128</v>
      </c>
      <c r="U137" s="26">
        <v>40485</v>
      </c>
      <c r="V137" s="26">
        <v>40487</v>
      </c>
      <c r="W137" s="35">
        <v>24</v>
      </c>
      <c r="X137" s="35">
        <v>30</v>
      </c>
      <c r="Y137" s="26">
        <v>41399</v>
      </c>
      <c r="Z137" s="105">
        <v>12</v>
      </c>
      <c r="AA137" s="105">
        <v>3</v>
      </c>
      <c r="AB137" s="105">
        <v>15</v>
      </c>
      <c r="AC137" s="54">
        <v>0</v>
      </c>
      <c r="AD137" s="54">
        <f>SUBTOTAL(9,Z137:AC137)</f>
        <v>0</v>
      </c>
      <c r="AE137" s="34">
        <f>+X137+AD137</f>
        <v>30</v>
      </c>
      <c r="AF137" s="26">
        <v>42328</v>
      </c>
      <c r="AG137" s="31">
        <f t="shared" si="30"/>
        <v>1700000</v>
      </c>
      <c r="AH137" s="43">
        <v>300000</v>
      </c>
      <c r="AI137" s="32">
        <v>1400000</v>
      </c>
      <c r="AJ137" s="32">
        <v>0</v>
      </c>
      <c r="AK137" s="75">
        <f t="shared" si="33"/>
        <v>1400000</v>
      </c>
      <c r="AL137" s="78">
        <v>1127133</v>
      </c>
      <c r="AM137" s="77">
        <f t="shared" si="31"/>
        <v>80.509500000000003</v>
      </c>
      <c r="AN137" s="78">
        <f t="shared" si="35"/>
        <v>272867</v>
      </c>
      <c r="AO137" s="79"/>
    </row>
    <row r="138" spans="2:41" s="10" customFormat="1" ht="36.75" hidden="1" customHeight="1" x14ac:dyDescent="0.25">
      <c r="B138" s="9">
        <v>1</v>
      </c>
      <c r="C138" s="28" t="s">
        <v>11</v>
      </c>
      <c r="D138" s="28" t="s">
        <v>65</v>
      </c>
      <c r="E138" s="28" t="s">
        <v>65</v>
      </c>
      <c r="F138" s="28"/>
      <c r="G138" s="49" t="s">
        <v>66</v>
      </c>
      <c r="H138" s="9" t="s">
        <v>67</v>
      </c>
      <c r="I138" s="40" t="s">
        <v>409</v>
      </c>
      <c r="J138" s="40" t="s">
        <v>502</v>
      </c>
      <c r="K138" s="50" t="s">
        <v>293</v>
      </c>
      <c r="L138" s="82" t="s">
        <v>325</v>
      </c>
      <c r="M138" s="26">
        <v>40157</v>
      </c>
      <c r="N138" s="26">
        <v>40257</v>
      </c>
      <c r="O138" s="25">
        <v>4078</v>
      </c>
      <c r="P138" s="26">
        <v>40255</v>
      </c>
      <c r="Q138" s="27">
        <v>40257</v>
      </c>
      <c r="R138" s="28">
        <v>452</v>
      </c>
      <c r="S138" s="29">
        <v>40388</v>
      </c>
      <c r="T138" s="28">
        <v>4262</v>
      </c>
      <c r="U138" s="26">
        <v>40550</v>
      </c>
      <c r="V138" s="26">
        <v>40561</v>
      </c>
      <c r="W138" s="35">
        <v>24</v>
      </c>
      <c r="X138" s="35">
        <v>27</v>
      </c>
      <c r="Y138" s="26">
        <v>41351</v>
      </c>
      <c r="Z138" s="105">
        <v>12</v>
      </c>
      <c r="AA138" s="105">
        <v>12</v>
      </c>
      <c r="AB138" s="105">
        <v>8</v>
      </c>
      <c r="AC138" s="54">
        <v>0</v>
      </c>
      <c r="AD138" s="54">
        <f>SUBTOTAL(9,Z138:AC138)</f>
        <v>0</v>
      </c>
      <c r="AE138" s="34">
        <f>+X138+AD138</f>
        <v>27</v>
      </c>
      <c r="AF138" s="26">
        <v>42369</v>
      </c>
      <c r="AG138" s="31">
        <f t="shared" si="30"/>
        <v>1013000</v>
      </c>
      <c r="AH138" s="43">
        <v>183000</v>
      </c>
      <c r="AI138" s="32">
        <v>830000</v>
      </c>
      <c r="AJ138" s="32">
        <v>0</v>
      </c>
      <c r="AK138" s="75">
        <f t="shared" si="33"/>
        <v>830000</v>
      </c>
      <c r="AL138" s="78">
        <v>725811</v>
      </c>
      <c r="AM138" s="77">
        <f t="shared" si="31"/>
        <v>87.44710843373494</v>
      </c>
      <c r="AN138" s="78">
        <f t="shared" si="35"/>
        <v>104189</v>
      </c>
      <c r="AO138" s="79"/>
    </row>
    <row r="139" spans="2:41" s="10" customFormat="1" ht="24.75" hidden="1" customHeight="1" x14ac:dyDescent="0.25">
      <c r="B139" s="9">
        <v>1</v>
      </c>
      <c r="C139" s="28" t="s">
        <v>11</v>
      </c>
      <c r="D139" s="9" t="s">
        <v>13</v>
      </c>
      <c r="E139" s="29" t="s">
        <v>13</v>
      </c>
      <c r="F139" s="29"/>
      <c r="G139" s="49" t="s">
        <v>68</v>
      </c>
      <c r="H139" s="9" t="s">
        <v>69</v>
      </c>
      <c r="I139" s="40" t="s">
        <v>409</v>
      </c>
      <c r="J139" s="40"/>
      <c r="K139" s="50" t="s">
        <v>279</v>
      </c>
      <c r="L139" s="82" t="s">
        <v>283</v>
      </c>
      <c r="M139" s="26">
        <v>40142</v>
      </c>
      <c r="N139" s="26">
        <v>40257</v>
      </c>
      <c r="O139" s="25">
        <v>4077</v>
      </c>
      <c r="P139" s="26">
        <v>40255</v>
      </c>
      <c r="Q139" s="27">
        <v>40257</v>
      </c>
      <c r="R139" s="28">
        <v>415</v>
      </c>
      <c r="S139" s="29">
        <v>40385</v>
      </c>
      <c r="T139" s="28">
        <v>4283</v>
      </c>
      <c r="U139" s="26">
        <v>40567</v>
      </c>
      <c r="V139" s="26">
        <v>40569</v>
      </c>
      <c r="W139" s="35">
        <v>18</v>
      </c>
      <c r="X139" s="35">
        <v>24</v>
      </c>
      <c r="Y139" s="26">
        <v>41300</v>
      </c>
      <c r="Z139" s="105">
        <v>18</v>
      </c>
      <c r="AA139" s="105">
        <v>16</v>
      </c>
      <c r="AB139" s="105">
        <v>8</v>
      </c>
      <c r="AC139" s="54">
        <v>0</v>
      </c>
      <c r="AD139" s="54">
        <f>SUBTOTAL(9,Z139:AC139)</f>
        <v>0</v>
      </c>
      <c r="AE139" s="34">
        <f>+X139+AD139</f>
        <v>24</v>
      </c>
      <c r="AF139" s="26">
        <v>42346</v>
      </c>
      <c r="AG139" s="31">
        <f t="shared" si="30"/>
        <v>870000</v>
      </c>
      <c r="AH139" s="43">
        <v>170000</v>
      </c>
      <c r="AI139" s="32">
        <v>700000</v>
      </c>
      <c r="AJ139" s="32">
        <v>0</v>
      </c>
      <c r="AK139" s="75">
        <f t="shared" si="33"/>
        <v>700000</v>
      </c>
      <c r="AL139" s="78">
        <v>590372</v>
      </c>
      <c r="AM139" s="77">
        <f t="shared" si="31"/>
        <v>84.338857142857137</v>
      </c>
      <c r="AN139" s="78">
        <f t="shared" si="35"/>
        <v>109628</v>
      </c>
      <c r="AO139" s="79"/>
    </row>
    <row r="140" spans="2:41" s="10" customFormat="1" ht="33" hidden="1" customHeight="1" x14ac:dyDescent="0.25">
      <c r="B140" s="9">
        <v>1</v>
      </c>
      <c r="C140" s="28" t="s">
        <v>11</v>
      </c>
      <c r="D140" s="28" t="s">
        <v>11</v>
      </c>
      <c r="E140" s="28" t="s">
        <v>65</v>
      </c>
      <c r="F140" s="28"/>
      <c r="G140" s="49" t="s">
        <v>70</v>
      </c>
      <c r="H140" s="9" t="s">
        <v>326</v>
      </c>
      <c r="I140" s="40" t="s">
        <v>409</v>
      </c>
      <c r="J140" s="40" t="s">
        <v>501</v>
      </c>
      <c r="K140" s="81" t="s">
        <v>293</v>
      </c>
      <c r="L140" s="82" t="s">
        <v>327</v>
      </c>
      <c r="M140" s="26">
        <v>40022</v>
      </c>
      <c r="N140" s="26">
        <v>40022</v>
      </c>
      <c r="O140" s="25"/>
      <c r="P140" s="26"/>
      <c r="Q140" s="27"/>
      <c r="R140" s="28"/>
      <c r="S140" s="29"/>
      <c r="T140" s="28"/>
      <c r="U140" s="26"/>
      <c r="V140" s="26">
        <v>40023</v>
      </c>
      <c r="W140" s="35"/>
      <c r="X140" s="35"/>
      <c r="Y140" s="26">
        <v>40638</v>
      </c>
      <c r="Z140" s="105"/>
      <c r="AA140" s="105"/>
      <c r="AB140" s="105">
        <v>0</v>
      </c>
      <c r="AC140" s="54"/>
      <c r="AD140" s="54"/>
      <c r="AE140" s="34">
        <v>20</v>
      </c>
      <c r="AF140" s="26">
        <v>40638</v>
      </c>
      <c r="AG140" s="31">
        <f t="shared" si="30"/>
        <v>150000</v>
      </c>
      <c r="AH140" s="43">
        <v>0</v>
      </c>
      <c r="AI140" s="32">
        <v>150000</v>
      </c>
      <c r="AJ140" s="32">
        <v>0</v>
      </c>
      <c r="AK140" s="75">
        <f t="shared" si="33"/>
        <v>150000</v>
      </c>
      <c r="AL140" s="78">
        <v>146355</v>
      </c>
      <c r="AM140" s="77">
        <f t="shared" si="31"/>
        <v>97.570000000000007</v>
      </c>
      <c r="AN140" s="78">
        <f t="shared" si="35"/>
        <v>3645</v>
      </c>
      <c r="AO140" s="79"/>
    </row>
    <row r="141" spans="2:41" s="10" customFormat="1" ht="22.5" hidden="1" customHeight="1" x14ac:dyDescent="0.25">
      <c r="B141" s="9">
        <v>1</v>
      </c>
      <c r="C141" s="28" t="s">
        <v>11</v>
      </c>
      <c r="D141" s="28" t="s">
        <v>11</v>
      </c>
      <c r="E141" s="28" t="s">
        <v>71</v>
      </c>
      <c r="F141" s="28"/>
      <c r="G141" s="49" t="s">
        <v>72</v>
      </c>
      <c r="H141" s="9" t="s">
        <v>73</v>
      </c>
      <c r="I141" s="40" t="s">
        <v>409</v>
      </c>
      <c r="J141" s="40"/>
      <c r="K141" s="50" t="s">
        <v>328</v>
      </c>
      <c r="L141" s="82" t="s">
        <v>329</v>
      </c>
      <c r="M141" s="26">
        <v>40043</v>
      </c>
      <c r="N141" s="26">
        <v>40043</v>
      </c>
      <c r="O141" s="25"/>
      <c r="P141" s="26"/>
      <c r="Q141" s="27"/>
      <c r="R141" s="28"/>
      <c r="S141" s="29"/>
      <c r="T141" s="28"/>
      <c r="U141" s="26"/>
      <c r="V141" s="26">
        <v>40408</v>
      </c>
      <c r="W141" s="35">
        <v>6</v>
      </c>
      <c r="X141" s="35">
        <v>12</v>
      </c>
      <c r="Y141" s="26">
        <v>40878</v>
      </c>
      <c r="Z141" s="105">
        <v>3</v>
      </c>
      <c r="AA141" s="105"/>
      <c r="AB141" s="105">
        <v>0</v>
      </c>
      <c r="AC141" s="54"/>
      <c r="AD141" s="54"/>
      <c r="AE141" s="34">
        <v>15</v>
      </c>
      <c r="AF141" s="26">
        <v>40878</v>
      </c>
      <c r="AG141" s="31">
        <f t="shared" si="30"/>
        <v>395000</v>
      </c>
      <c r="AH141" s="43">
        <v>45000</v>
      </c>
      <c r="AI141" s="32">
        <v>350000</v>
      </c>
      <c r="AJ141" s="32">
        <v>0</v>
      </c>
      <c r="AK141" s="75">
        <f t="shared" si="33"/>
        <v>350000</v>
      </c>
      <c r="AL141" s="78">
        <v>330313</v>
      </c>
      <c r="AM141" s="77">
        <f t="shared" si="31"/>
        <v>94.375142857142862</v>
      </c>
      <c r="AN141" s="78">
        <f t="shared" si="35"/>
        <v>19687</v>
      </c>
      <c r="AO141" s="79"/>
    </row>
    <row r="142" spans="2:41" s="10" customFormat="1" ht="50.25" hidden="1" customHeight="1" x14ac:dyDescent="0.2">
      <c r="B142" s="9">
        <v>1</v>
      </c>
      <c r="C142" s="28" t="s">
        <v>11</v>
      </c>
      <c r="D142" s="28" t="s">
        <v>11</v>
      </c>
      <c r="E142" s="28" t="s">
        <v>25</v>
      </c>
      <c r="F142" s="28"/>
      <c r="G142" s="49" t="s">
        <v>75</v>
      </c>
      <c r="H142" s="9" t="s">
        <v>76</v>
      </c>
      <c r="I142" s="40" t="s">
        <v>409</v>
      </c>
      <c r="J142" s="40"/>
      <c r="K142" s="50" t="s">
        <v>29</v>
      </c>
      <c r="L142" s="82" t="s">
        <v>29</v>
      </c>
      <c r="M142" s="26">
        <v>40310</v>
      </c>
      <c r="N142" s="26">
        <v>40325</v>
      </c>
      <c r="O142" s="25">
        <v>4830</v>
      </c>
      <c r="P142" s="26">
        <v>40395</v>
      </c>
      <c r="Q142" s="26">
        <v>40417</v>
      </c>
      <c r="R142" s="28">
        <v>526</v>
      </c>
      <c r="S142" s="29">
        <v>40463</v>
      </c>
      <c r="T142" s="28">
        <v>4455</v>
      </c>
      <c r="U142" s="26">
        <v>40828</v>
      </c>
      <c r="V142" s="26">
        <v>40828</v>
      </c>
      <c r="W142" s="35">
        <v>12</v>
      </c>
      <c r="X142" s="35">
        <v>15</v>
      </c>
      <c r="Y142" s="26">
        <v>41219</v>
      </c>
      <c r="Z142" s="105"/>
      <c r="AA142" s="105"/>
      <c r="AB142" s="105">
        <v>0</v>
      </c>
      <c r="AC142" s="54"/>
      <c r="AD142" s="44"/>
      <c r="AE142" s="34">
        <f>+X142+AD142</f>
        <v>15</v>
      </c>
      <c r="AF142" s="26">
        <v>40853</v>
      </c>
      <c r="AG142" s="31">
        <f t="shared" si="30"/>
        <v>300000</v>
      </c>
      <c r="AH142" s="43">
        <v>50000</v>
      </c>
      <c r="AI142" s="32">
        <v>250000</v>
      </c>
      <c r="AJ142" s="32">
        <v>0</v>
      </c>
      <c r="AK142" s="75">
        <f t="shared" si="33"/>
        <v>250000</v>
      </c>
      <c r="AL142" s="78">
        <v>246504</v>
      </c>
      <c r="AM142" s="77">
        <f t="shared" si="31"/>
        <v>98.601600000000005</v>
      </c>
      <c r="AN142" s="78">
        <f t="shared" si="35"/>
        <v>3496</v>
      </c>
      <c r="AO142" s="79"/>
    </row>
    <row r="143" spans="2:41" s="10" customFormat="1" ht="45" hidden="1" customHeight="1" x14ac:dyDescent="0.2">
      <c r="B143" s="9">
        <v>1</v>
      </c>
      <c r="C143" s="28" t="s">
        <v>11</v>
      </c>
      <c r="D143" s="28" t="s">
        <v>11</v>
      </c>
      <c r="E143" s="28" t="s">
        <v>25</v>
      </c>
      <c r="F143" s="28"/>
      <c r="G143" s="49" t="s">
        <v>77</v>
      </c>
      <c r="H143" s="9" t="s">
        <v>78</v>
      </c>
      <c r="I143" s="40" t="s">
        <v>409</v>
      </c>
      <c r="J143" s="40"/>
      <c r="K143" s="50" t="s">
        <v>64</v>
      </c>
      <c r="L143" s="82" t="s">
        <v>324</v>
      </c>
      <c r="M143" s="26">
        <v>39575</v>
      </c>
      <c r="N143" s="26">
        <v>39575</v>
      </c>
      <c r="O143" s="25"/>
      <c r="P143" s="26"/>
      <c r="Q143" s="27">
        <v>39575</v>
      </c>
      <c r="R143" s="28"/>
      <c r="S143" s="29"/>
      <c r="T143" s="28"/>
      <c r="U143" s="26"/>
      <c r="V143" s="26">
        <v>39575</v>
      </c>
      <c r="W143" s="35">
        <v>12</v>
      </c>
      <c r="X143" s="35">
        <v>16</v>
      </c>
      <c r="Y143" s="26">
        <v>40710</v>
      </c>
      <c r="Z143" s="105">
        <v>0</v>
      </c>
      <c r="AA143" s="105"/>
      <c r="AB143" s="105" t="s">
        <v>204</v>
      </c>
      <c r="AC143" s="54"/>
      <c r="AD143" s="44"/>
      <c r="AE143" s="34">
        <v>37</v>
      </c>
      <c r="AF143" s="26">
        <v>40710</v>
      </c>
      <c r="AG143" s="31">
        <f t="shared" si="30"/>
        <v>455000</v>
      </c>
      <c r="AH143" s="43">
        <v>91000</v>
      </c>
      <c r="AI143" s="32">
        <v>364000</v>
      </c>
      <c r="AJ143" s="32">
        <v>0</v>
      </c>
      <c r="AK143" s="75">
        <f t="shared" si="33"/>
        <v>364000</v>
      </c>
      <c r="AL143" s="78">
        <v>361211</v>
      </c>
      <c r="AM143" s="77">
        <f t="shared" si="31"/>
        <v>99.233791208791217</v>
      </c>
      <c r="AN143" s="78">
        <f t="shared" si="35"/>
        <v>2789</v>
      </c>
      <c r="AO143" s="79"/>
    </row>
    <row r="144" spans="2:41" s="10" customFormat="1" ht="24.75" hidden="1" customHeight="1" x14ac:dyDescent="0.2">
      <c r="B144" s="9">
        <v>1</v>
      </c>
      <c r="C144" s="28" t="s">
        <v>11</v>
      </c>
      <c r="D144" s="28" t="s">
        <v>30</v>
      </c>
      <c r="E144" s="28" t="s">
        <v>30</v>
      </c>
      <c r="F144" s="28"/>
      <c r="G144" s="49" t="s">
        <v>83</v>
      </c>
      <c r="H144" s="45" t="s">
        <v>84</v>
      </c>
      <c r="I144" s="40" t="s">
        <v>409</v>
      </c>
      <c r="J144" s="40"/>
      <c r="K144" s="50" t="s">
        <v>279</v>
      </c>
      <c r="L144" s="82" t="s">
        <v>284</v>
      </c>
      <c r="M144" s="52">
        <v>39127</v>
      </c>
      <c r="N144" s="52">
        <v>39307</v>
      </c>
      <c r="O144" s="51"/>
      <c r="P144" s="52"/>
      <c r="Q144" s="27">
        <v>39858</v>
      </c>
      <c r="R144" s="9"/>
      <c r="S144" s="29"/>
      <c r="T144" s="28"/>
      <c r="U144" s="26"/>
      <c r="V144" s="26">
        <v>39630</v>
      </c>
      <c r="W144" s="35"/>
      <c r="X144" s="35"/>
      <c r="Y144" s="26">
        <v>40852</v>
      </c>
      <c r="Z144" s="105"/>
      <c r="AA144" s="105"/>
      <c r="AB144" s="105"/>
      <c r="AC144" s="54"/>
      <c r="AD144" s="44"/>
      <c r="AE144" s="34">
        <f>+X144+AD144</f>
        <v>0</v>
      </c>
      <c r="AF144" s="26">
        <v>40852</v>
      </c>
      <c r="AG144" s="31">
        <f t="shared" si="30"/>
        <v>310000</v>
      </c>
      <c r="AH144" s="43"/>
      <c r="AI144" s="32">
        <f>37079+272921</f>
        <v>310000</v>
      </c>
      <c r="AJ144" s="32">
        <v>0</v>
      </c>
      <c r="AK144" s="75">
        <f t="shared" si="33"/>
        <v>310000</v>
      </c>
      <c r="AL144" s="78">
        <v>272921</v>
      </c>
      <c r="AM144" s="77">
        <f t="shared" si="31"/>
        <v>88.039032258064523</v>
      </c>
      <c r="AN144" s="78">
        <f t="shared" si="35"/>
        <v>37079</v>
      </c>
      <c r="AO144" s="79"/>
    </row>
    <row r="145" spans="2:41" s="10" customFormat="1" ht="53.25" hidden="1" customHeight="1" x14ac:dyDescent="0.25">
      <c r="B145" s="9">
        <v>1</v>
      </c>
      <c r="C145" s="28" t="s">
        <v>11</v>
      </c>
      <c r="D145" s="28" t="s">
        <v>25</v>
      </c>
      <c r="E145" s="28" t="s">
        <v>25</v>
      </c>
      <c r="F145" s="28"/>
      <c r="G145" s="49" t="s">
        <v>85</v>
      </c>
      <c r="H145" s="9" t="s">
        <v>86</v>
      </c>
      <c r="I145" s="40" t="s">
        <v>409</v>
      </c>
      <c r="J145" s="40"/>
      <c r="K145" s="50" t="s">
        <v>64</v>
      </c>
      <c r="L145" s="82" t="s">
        <v>64</v>
      </c>
      <c r="M145" s="52">
        <v>40519</v>
      </c>
      <c r="N145" s="52">
        <v>40628</v>
      </c>
      <c r="O145" s="51"/>
      <c r="P145" s="52"/>
      <c r="Q145" s="52">
        <v>40628</v>
      </c>
      <c r="R145" s="9"/>
      <c r="S145" s="29"/>
      <c r="T145" s="28">
        <v>4544</v>
      </c>
      <c r="U145" s="26">
        <v>40907</v>
      </c>
      <c r="V145" s="26">
        <v>40907</v>
      </c>
      <c r="W145" s="35">
        <v>18</v>
      </c>
      <c r="X145" s="35">
        <v>24</v>
      </c>
      <c r="Y145" s="26">
        <v>41638</v>
      </c>
      <c r="Z145" s="105">
        <v>12</v>
      </c>
      <c r="AA145" s="105">
        <v>11</v>
      </c>
      <c r="AB145" s="105">
        <v>0</v>
      </c>
      <c r="AC145" s="54">
        <v>0</v>
      </c>
      <c r="AD145" s="54">
        <f>SUBTOTAL(9,Z145:AC145)</f>
        <v>0</v>
      </c>
      <c r="AE145" s="34">
        <f>+X145+AD145</f>
        <v>24</v>
      </c>
      <c r="AF145" s="26">
        <v>42341</v>
      </c>
      <c r="AG145" s="31">
        <f t="shared" si="30"/>
        <v>660000</v>
      </c>
      <c r="AH145" s="43">
        <v>60000</v>
      </c>
      <c r="AI145" s="32">
        <v>600000</v>
      </c>
      <c r="AJ145" s="32">
        <v>0</v>
      </c>
      <c r="AK145" s="75">
        <f t="shared" si="33"/>
        <v>600000</v>
      </c>
      <c r="AL145" s="78">
        <f>140994+219408</f>
        <v>360402</v>
      </c>
      <c r="AM145" s="77">
        <f t="shared" si="31"/>
        <v>60.067000000000007</v>
      </c>
      <c r="AN145" s="78">
        <f t="shared" si="35"/>
        <v>239598</v>
      </c>
      <c r="AO145" s="79"/>
    </row>
    <row r="146" spans="2:41" s="10" customFormat="1" ht="39.75" hidden="1" customHeight="1" x14ac:dyDescent="0.25">
      <c r="B146" s="9">
        <v>1</v>
      </c>
      <c r="C146" s="28" t="s">
        <v>11</v>
      </c>
      <c r="D146" s="28" t="s">
        <v>87</v>
      </c>
      <c r="E146" s="28" t="s">
        <v>87</v>
      </c>
      <c r="F146" s="28"/>
      <c r="G146" s="49" t="s">
        <v>220</v>
      </c>
      <c r="H146" s="9" t="s">
        <v>88</v>
      </c>
      <c r="I146" s="40" t="s">
        <v>409</v>
      </c>
      <c r="J146" s="40"/>
      <c r="K146" s="50" t="s">
        <v>29</v>
      </c>
      <c r="L146" s="82" t="s">
        <v>29</v>
      </c>
      <c r="M146" s="52">
        <v>40351</v>
      </c>
      <c r="N146" s="52">
        <v>40514</v>
      </c>
      <c r="O146" s="51"/>
      <c r="P146" s="52"/>
      <c r="Q146" s="27">
        <v>40514</v>
      </c>
      <c r="R146" s="9">
        <v>668</v>
      </c>
      <c r="S146" s="29">
        <v>40752</v>
      </c>
      <c r="T146" s="28">
        <v>4562</v>
      </c>
      <c r="U146" s="26">
        <v>40924</v>
      </c>
      <c r="V146" s="26">
        <v>40925</v>
      </c>
      <c r="W146" s="35">
        <v>20</v>
      </c>
      <c r="X146" s="35">
        <v>23</v>
      </c>
      <c r="Y146" s="26">
        <v>41990</v>
      </c>
      <c r="Z146" s="105">
        <v>11</v>
      </c>
      <c r="AA146" s="105">
        <v>0</v>
      </c>
      <c r="AB146" s="105">
        <v>0</v>
      </c>
      <c r="AC146" s="54">
        <v>0</v>
      </c>
      <c r="AD146" s="54">
        <f>SUBTOTAL(9,Z146:AC146)</f>
        <v>0</v>
      </c>
      <c r="AE146" s="34">
        <f>+X146+AD146</f>
        <v>23</v>
      </c>
      <c r="AF146" s="26">
        <v>42332</v>
      </c>
      <c r="AG146" s="31">
        <f t="shared" si="30"/>
        <v>700000</v>
      </c>
      <c r="AH146" s="43"/>
      <c r="AI146" s="32">
        <v>700000</v>
      </c>
      <c r="AJ146" s="32">
        <v>0</v>
      </c>
      <c r="AK146" s="75">
        <f t="shared" si="33"/>
        <v>700000</v>
      </c>
      <c r="AL146" s="78">
        <v>646899</v>
      </c>
      <c r="AM146" s="77">
        <f t="shared" si="31"/>
        <v>92.414142857142849</v>
      </c>
      <c r="AN146" s="78">
        <f t="shared" si="35"/>
        <v>53101</v>
      </c>
      <c r="AO146" s="110"/>
    </row>
    <row r="147" spans="2:41" s="10" customFormat="1" ht="80.25" hidden="1" customHeight="1" x14ac:dyDescent="0.25">
      <c r="B147" s="9">
        <v>1</v>
      </c>
      <c r="C147" s="28" t="s">
        <v>11</v>
      </c>
      <c r="D147" s="28" t="s">
        <v>11</v>
      </c>
      <c r="E147" s="28" t="s">
        <v>25</v>
      </c>
      <c r="F147" s="28"/>
      <c r="G147" s="49" t="s">
        <v>89</v>
      </c>
      <c r="H147" s="9" t="s">
        <v>90</v>
      </c>
      <c r="I147" s="40" t="s">
        <v>409</v>
      </c>
      <c r="J147" s="40"/>
      <c r="K147" s="50" t="s">
        <v>29</v>
      </c>
      <c r="L147" s="82" t="s">
        <v>29</v>
      </c>
      <c r="M147" s="52">
        <v>40661</v>
      </c>
      <c r="N147" s="52">
        <v>40661</v>
      </c>
      <c r="O147" s="51"/>
      <c r="P147" s="52"/>
      <c r="Q147" s="27"/>
      <c r="R147" s="9"/>
      <c r="S147" s="29"/>
      <c r="T147" s="28"/>
      <c r="U147" s="26"/>
      <c r="V147" s="26">
        <v>40661</v>
      </c>
      <c r="W147" s="35">
        <v>12</v>
      </c>
      <c r="X147" s="35">
        <v>18</v>
      </c>
      <c r="Y147" s="26">
        <v>41180</v>
      </c>
      <c r="Z147" s="105">
        <v>12</v>
      </c>
      <c r="AA147" s="105">
        <v>11</v>
      </c>
      <c r="AB147" s="105">
        <v>0</v>
      </c>
      <c r="AC147" s="54">
        <v>0</v>
      </c>
      <c r="AD147" s="54">
        <f>SUBTOTAL(9,Z147:AC147)</f>
        <v>0</v>
      </c>
      <c r="AE147" s="34">
        <f>+X147+AD147</f>
        <v>18</v>
      </c>
      <c r="AF147" s="26">
        <v>42239</v>
      </c>
      <c r="AG147" s="31">
        <f t="shared" si="30"/>
        <v>500000</v>
      </c>
      <c r="AH147" s="43"/>
      <c r="AI147" s="32">
        <v>500000</v>
      </c>
      <c r="AJ147" s="32">
        <v>0</v>
      </c>
      <c r="AK147" s="75">
        <f t="shared" si="33"/>
        <v>500000</v>
      </c>
      <c r="AL147" s="78">
        <v>499902</v>
      </c>
      <c r="AM147" s="77">
        <f t="shared" si="31"/>
        <v>99.980400000000003</v>
      </c>
      <c r="AN147" s="78">
        <f t="shared" si="35"/>
        <v>98</v>
      </c>
      <c r="AO147" s="79"/>
    </row>
    <row r="148" spans="2:41" s="10" customFormat="1" ht="45" hidden="1" customHeight="1" x14ac:dyDescent="0.25">
      <c r="B148" s="9">
        <v>1</v>
      </c>
      <c r="C148" s="28" t="s">
        <v>11</v>
      </c>
      <c r="D148" s="28" t="s">
        <v>11</v>
      </c>
      <c r="E148" s="28" t="s">
        <v>25</v>
      </c>
      <c r="F148" s="28"/>
      <c r="G148" s="49" t="s">
        <v>95</v>
      </c>
      <c r="H148" s="9" t="s">
        <v>96</v>
      </c>
      <c r="I148" s="40" t="s">
        <v>409</v>
      </c>
      <c r="J148" s="40"/>
      <c r="K148" s="50" t="s">
        <v>64</v>
      </c>
      <c r="L148" s="82" t="s">
        <v>64</v>
      </c>
      <c r="M148" s="26">
        <v>40064</v>
      </c>
      <c r="N148" s="26">
        <v>40064</v>
      </c>
      <c r="O148" s="25"/>
      <c r="P148" s="26"/>
      <c r="Q148" s="27">
        <v>40169</v>
      </c>
      <c r="R148" s="28"/>
      <c r="S148" s="29"/>
      <c r="T148" s="28">
        <v>4091</v>
      </c>
      <c r="U148" s="26">
        <v>40416</v>
      </c>
      <c r="V148" s="26">
        <v>40416</v>
      </c>
      <c r="W148" s="35">
        <v>12</v>
      </c>
      <c r="X148" s="35">
        <v>14</v>
      </c>
      <c r="Y148" s="26">
        <v>40842</v>
      </c>
      <c r="Z148" s="105">
        <v>25</v>
      </c>
      <c r="AA148" s="105">
        <v>0</v>
      </c>
      <c r="AB148" s="105">
        <v>0</v>
      </c>
      <c r="AC148" s="54">
        <v>0</v>
      </c>
      <c r="AD148" s="54">
        <f>SUBTOTAL(9,Z148:AC148)</f>
        <v>0</v>
      </c>
      <c r="AE148" s="34">
        <f>+X148+AD148</f>
        <v>14</v>
      </c>
      <c r="AF148" s="26">
        <v>41612</v>
      </c>
      <c r="AG148" s="31">
        <f t="shared" si="30"/>
        <v>720000</v>
      </c>
      <c r="AH148" s="43"/>
      <c r="AI148" s="32">
        <v>720000</v>
      </c>
      <c r="AJ148" s="32">
        <v>0</v>
      </c>
      <c r="AK148" s="75">
        <f t="shared" si="33"/>
        <v>720000</v>
      </c>
      <c r="AL148" s="78">
        <v>719973</v>
      </c>
      <c r="AM148" s="77">
        <f t="shared" si="31"/>
        <v>99.996250000000003</v>
      </c>
      <c r="AN148" s="78">
        <f t="shared" si="35"/>
        <v>27</v>
      </c>
      <c r="AO148" s="79"/>
    </row>
    <row r="149" spans="2:41" s="10" customFormat="1" ht="26.25" hidden="1" customHeight="1" x14ac:dyDescent="0.2">
      <c r="B149" s="9">
        <v>1</v>
      </c>
      <c r="C149" s="28" t="s">
        <v>11</v>
      </c>
      <c r="D149" s="28" t="s">
        <v>11</v>
      </c>
      <c r="E149" s="26" t="s">
        <v>97</v>
      </c>
      <c r="F149" s="26"/>
      <c r="G149" s="49" t="s">
        <v>98</v>
      </c>
      <c r="H149" s="9" t="s">
        <v>99</v>
      </c>
      <c r="I149" s="40" t="s">
        <v>409</v>
      </c>
      <c r="J149" s="40"/>
      <c r="K149" s="50" t="s">
        <v>280</v>
      </c>
      <c r="L149" s="82" t="s">
        <v>323</v>
      </c>
      <c r="M149" s="26">
        <v>40518</v>
      </c>
      <c r="N149" s="26">
        <v>40518</v>
      </c>
      <c r="O149" s="25"/>
      <c r="P149" s="26"/>
      <c r="Q149" s="26"/>
      <c r="R149" s="28"/>
      <c r="S149" s="26"/>
      <c r="T149" s="28"/>
      <c r="U149" s="26"/>
      <c r="V149" s="26">
        <v>40518</v>
      </c>
      <c r="W149" s="35"/>
      <c r="X149" s="35"/>
      <c r="Y149" s="26">
        <v>41485</v>
      </c>
      <c r="Z149" s="105">
        <v>0</v>
      </c>
      <c r="AA149" s="105">
        <v>0</v>
      </c>
      <c r="AB149" s="105">
        <v>0</v>
      </c>
      <c r="AC149" s="54">
        <v>0</v>
      </c>
      <c r="AD149" s="54">
        <f>SUBTOTAL(9,Z149:AC149)</f>
        <v>0</v>
      </c>
      <c r="AE149" s="34">
        <v>31</v>
      </c>
      <c r="AF149" s="8"/>
      <c r="AG149" s="31">
        <f t="shared" si="30"/>
        <v>90000</v>
      </c>
      <c r="AH149" s="43">
        <v>10000</v>
      </c>
      <c r="AI149" s="32">
        <v>80000</v>
      </c>
      <c r="AJ149" s="32">
        <v>0</v>
      </c>
      <c r="AK149" s="75">
        <f t="shared" si="33"/>
        <v>80000</v>
      </c>
      <c r="AL149" s="78">
        <v>79339</v>
      </c>
      <c r="AM149" s="77">
        <f t="shared" si="31"/>
        <v>99.173749999999998</v>
      </c>
      <c r="AN149" s="78">
        <f t="shared" si="35"/>
        <v>661</v>
      </c>
      <c r="AO149" s="79"/>
    </row>
    <row r="150" spans="2:41" s="10" customFormat="1" ht="24.75" hidden="1" customHeight="1" x14ac:dyDescent="0.2">
      <c r="B150" s="9">
        <v>1</v>
      </c>
      <c r="C150" s="28" t="s">
        <v>11</v>
      </c>
      <c r="D150" s="28" t="s">
        <v>11</v>
      </c>
      <c r="E150" s="26" t="s">
        <v>30</v>
      </c>
      <c r="F150" s="26"/>
      <c r="G150" s="49" t="s">
        <v>100</v>
      </c>
      <c r="H150" s="9" t="s">
        <v>101</v>
      </c>
      <c r="I150" s="40" t="s">
        <v>409</v>
      </c>
      <c r="J150" s="40"/>
      <c r="K150" s="50" t="s">
        <v>279</v>
      </c>
      <c r="L150" s="82" t="s">
        <v>291</v>
      </c>
      <c r="M150" s="26">
        <v>40501</v>
      </c>
      <c r="N150" s="26">
        <v>40501</v>
      </c>
      <c r="O150" s="25"/>
      <c r="P150" s="26"/>
      <c r="Q150" s="26"/>
      <c r="R150" s="28"/>
      <c r="S150" s="26"/>
      <c r="T150" s="28"/>
      <c r="U150" s="26"/>
      <c r="V150" s="26">
        <v>40533</v>
      </c>
      <c r="W150" s="35"/>
      <c r="X150" s="35"/>
      <c r="Y150" s="26">
        <v>40898</v>
      </c>
      <c r="Z150" s="105">
        <v>0</v>
      </c>
      <c r="AA150" s="105">
        <v>0</v>
      </c>
      <c r="AB150" s="105">
        <v>0</v>
      </c>
      <c r="AC150" s="54">
        <v>0</v>
      </c>
      <c r="AD150" s="54">
        <v>0</v>
      </c>
      <c r="AE150" s="34">
        <v>12</v>
      </c>
      <c r="AF150" s="44"/>
      <c r="AG150" s="31">
        <f t="shared" si="30"/>
        <v>8800</v>
      </c>
      <c r="AH150" s="43">
        <v>0</v>
      </c>
      <c r="AI150" s="32">
        <v>8800</v>
      </c>
      <c r="AJ150" s="32">
        <v>0</v>
      </c>
      <c r="AK150" s="75">
        <f t="shared" si="33"/>
        <v>8800</v>
      </c>
      <c r="AL150" s="78">
        <v>8772</v>
      </c>
      <c r="AM150" s="77">
        <f t="shared" si="31"/>
        <v>99.681818181818187</v>
      </c>
      <c r="AN150" s="78">
        <f t="shared" si="35"/>
        <v>28</v>
      </c>
      <c r="AO150" s="79"/>
    </row>
    <row r="151" spans="2:41" s="10" customFormat="1" ht="45" hidden="1" customHeight="1" x14ac:dyDescent="0.2">
      <c r="B151" s="9">
        <v>1</v>
      </c>
      <c r="C151" s="9" t="s">
        <v>11</v>
      </c>
      <c r="D151" s="9" t="s">
        <v>11</v>
      </c>
      <c r="E151" s="29" t="s">
        <v>25</v>
      </c>
      <c r="F151" s="29"/>
      <c r="G151" s="49" t="s">
        <v>102</v>
      </c>
      <c r="H151" s="9" t="s">
        <v>103</v>
      </c>
      <c r="I151" s="40" t="s">
        <v>409</v>
      </c>
      <c r="J151" s="40"/>
      <c r="K151" s="50" t="s">
        <v>64</v>
      </c>
      <c r="L151" s="82" t="s">
        <v>306</v>
      </c>
      <c r="M151" s="29">
        <v>40410</v>
      </c>
      <c r="N151" s="29">
        <v>40410</v>
      </c>
      <c r="O151" s="40"/>
      <c r="P151" s="29"/>
      <c r="Q151" s="29"/>
      <c r="R151" s="9"/>
      <c r="S151" s="29"/>
      <c r="T151" s="9"/>
      <c r="U151" s="29"/>
      <c r="V151" s="26"/>
      <c r="W151" s="48">
        <v>24</v>
      </c>
      <c r="X151" s="48">
        <v>24</v>
      </c>
      <c r="Y151" s="29">
        <v>41141</v>
      </c>
      <c r="Z151" s="105">
        <v>28</v>
      </c>
      <c r="AA151" s="105">
        <v>0</v>
      </c>
      <c r="AB151" s="105">
        <v>0</v>
      </c>
      <c r="AC151" s="54">
        <v>0</v>
      </c>
      <c r="AD151" s="54">
        <f>SUBTOTAL(9,Z151:AC151)</f>
        <v>0</v>
      </c>
      <c r="AE151" s="34">
        <f>+X151+AD151</f>
        <v>24</v>
      </c>
      <c r="AF151" s="44"/>
      <c r="AG151" s="31">
        <f t="shared" si="30"/>
        <v>750000</v>
      </c>
      <c r="AH151" s="42">
        <v>150000</v>
      </c>
      <c r="AI151" s="36">
        <v>600000</v>
      </c>
      <c r="AJ151" s="36">
        <v>0</v>
      </c>
      <c r="AK151" s="75">
        <f t="shared" si="33"/>
        <v>600000</v>
      </c>
      <c r="AL151" s="37">
        <v>576672</v>
      </c>
      <c r="AM151" s="77">
        <f t="shared" ref="AM151:AM182" si="36">AL151/AK151*100</f>
        <v>96.111999999999995</v>
      </c>
      <c r="AN151" s="78">
        <f t="shared" si="35"/>
        <v>23328</v>
      </c>
      <c r="AO151" s="79"/>
    </row>
    <row r="152" spans="2:41" s="10" customFormat="1" ht="51.75" hidden="1" customHeight="1" x14ac:dyDescent="0.25">
      <c r="B152" s="9">
        <v>1</v>
      </c>
      <c r="C152" s="9" t="s">
        <v>11</v>
      </c>
      <c r="D152" s="9" t="s">
        <v>11</v>
      </c>
      <c r="E152" s="29" t="s">
        <v>49</v>
      </c>
      <c r="F152" s="29"/>
      <c r="G152" s="49" t="s">
        <v>105</v>
      </c>
      <c r="H152" s="29" t="s">
        <v>106</v>
      </c>
      <c r="I152" s="111" t="s">
        <v>409</v>
      </c>
      <c r="J152" s="111"/>
      <c r="K152" s="50" t="s">
        <v>52</v>
      </c>
      <c r="L152" s="82" t="s">
        <v>52</v>
      </c>
      <c r="M152" s="29">
        <v>40889</v>
      </c>
      <c r="N152" s="29">
        <v>40889</v>
      </c>
      <c r="O152" s="40"/>
      <c r="P152" s="29"/>
      <c r="Q152" s="29"/>
      <c r="R152" s="9"/>
      <c r="S152" s="29"/>
      <c r="T152" s="9"/>
      <c r="U152" s="29"/>
      <c r="V152" s="26">
        <v>40889</v>
      </c>
      <c r="W152" s="48"/>
      <c r="X152" s="48"/>
      <c r="Y152" s="29">
        <v>41355</v>
      </c>
      <c r="Z152" s="105">
        <v>0</v>
      </c>
      <c r="AA152" s="105">
        <v>0</v>
      </c>
      <c r="AB152" s="105">
        <v>0</v>
      </c>
      <c r="AC152" s="54">
        <v>0</v>
      </c>
      <c r="AD152" s="54">
        <v>0</v>
      </c>
      <c r="AE152" s="34">
        <v>15</v>
      </c>
      <c r="AF152" s="54"/>
      <c r="AG152" s="31">
        <f t="shared" si="30"/>
        <v>150000</v>
      </c>
      <c r="AH152" s="42"/>
      <c r="AI152" s="36">
        <v>150000</v>
      </c>
      <c r="AJ152" s="36">
        <v>0</v>
      </c>
      <c r="AK152" s="75">
        <f t="shared" si="33"/>
        <v>150000</v>
      </c>
      <c r="AL152" s="37">
        <v>146811</v>
      </c>
      <c r="AM152" s="77">
        <f t="shared" si="36"/>
        <v>97.874000000000009</v>
      </c>
      <c r="AN152" s="78">
        <f t="shared" si="35"/>
        <v>3189</v>
      </c>
      <c r="AO152" s="79"/>
    </row>
    <row r="153" spans="2:41" s="10" customFormat="1" ht="35.25" hidden="1" customHeight="1" x14ac:dyDescent="0.25">
      <c r="B153" s="9">
        <v>1</v>
      </c>
      <c r="C153" s="9" t="s">
        <v>11</v>
      </c>
      <c r="D153" s="9" t="s">
        <v>11</v>
      </c>
      <c r="E153" s="29" t="s">
        <v>30</v>
      </c>
      <c r="F153" s="29"/>
      <c r="G153" s="49" t="s">
        <v>107</v>
      </c>
      <c r="H153" s="9" t="s">
        <v>108</v>
      </c>
      <c r="I153" s="40" t="s">
        <v>409</v>
      </c>
      <c r="J153" s="40"/>
      <c r="K153" s="112" t="s">
        <v>320</v>
      </c>
      <c r="L153" s="82" t="s">
        <v>330</v>
      </c>
      <c r="M153" s="29">
        <v>40688</v>
      </c>
      <c r="N153" s="29">
        <v>40688</v>
      </c>
      <c r="O153" s="40"/>
      <c r="P153" s="29"/>
      <c r="Q153" s="29"/>
      <c r="R153" s="9"/>
      <c r="S153" s="29"/>
      <c r="T153" s="9"/>
      <c r="U153" s="29"/>
      <c r="V153" s="26">
        <v>40688</v>
      </c>
      <c r="W153" s="48">
        <v>12</v>
      </c>
      <c r="X153" s="48">
        <v>17</v>
      </c>
      <c r="Y153" s="29">
        <v>41198</v>
      </c>
      <c r="Z153" s="105">
        <v>0</v>
      </c>
      <c r="AA153" s="105">
        <v>0</v>
      </c>
      <c r="AB153" s="105">
        <v>0</v>
      </c>
      <c r="AC153" s="54">
        <v>0</v>
      </c>
      <c r="AD153" s="54">
        <v>0</v>
      </c>
      <c r="AE153" s="34">
        <f t="shared" ref="AE153:AE161" si="37">+X153+AD153</f>
        <v>17</v>
      </c>
      <c r="AF153" s="113"/>
      <c r="AG153" s="31">
        <f t="shared" si="30"/>
        <v>230000</v>
      </c>
      <c r="AH153" s="42"/>
      <c r="AI153" s="32">
        <v>230000</v>
      </c>
      <c r="AJ153" s="114">
        <v>0</v>
      </c>
      <c r="AK153" s="75">
        <f t="shared" si="33"/>
        <v>230000</v>
      </c>
      <c r="AL153" s="37">
        <v>150745</v>
      </c>
      <c r="AM153" s="77">
        <f t="shared" si="36"/>
        <v>65.541304347826085</v>
      </c>
      <c r="AN153" s="78">
        <f t="shared" si="35"/>
        <v>79255</v>
      </c>
      <c r="AO153" s="79"/>
    </row>
    <row r="154" spans="2:41" s="10" customFormat="1" ht="44.25" hidden="1" customHeight="1" x14ac:dyDescent="0.25">
      <c r="B154" s="9">
        <v>1</v>
      </c>
      <c r="C154" s="9" t="s">
        <v>11</v>
      </c>
      <c r="D154" s="9" t="s">
        <v>11</v>
      </c>
      <c r="E154" s="29" t="s">
        <v>109</v>
      </c>
      <c r="F154" s="29"/>
      <c r="G154" s="49" t="s">
        <v>110</v>
      </c>
      <c r="H154" s="9" t="s">
        <v>111</v>
      </c>
      <c r="I154" s="40" t="s">
        <v>409</v>
      </c>
      <c r="J154" s="40"/>
      <c r="K154" s="50" t="s">
        <v>280</v>
      </c>
      <c r="L154" s="82" t="s">
        <v>322</v>
      </c>
      <c r="M154" s="29">
        <v>40823</v>
      </c>
      <c r="N154" s="29">
        <v>40823</v>
      </c>
      <c r="O154" s="40"/>
      <c r="P154" s="29"/>
      <c r="Q154" s="29"/>
      <c r="R154" s="9"/>
      <c r="S154" s="29"/>
      <c r="T154" s="9"/>
      <c r="U154" s="29"/>
      <c r="V154" s="26">
        <v>40823</v>
      </c>
      <c r="W154" s="48">
        <v>18</v>
      </c>
      <c r="X154" s="48">
        <v>24</v>
      </c>
      <c r="Y154" s="29">
        <v>41554</v>
      </c>
      <c r="Z154" s="105">
        <v>12</v>
      </c>
      <c r="AA154" s="105">
        <v>12</v>
      </c>
      <c r="AB154" s="105">
        <v>6</v>
      </c>
      <c r="AC154" s="54">
        <v>0</v>
      </c>
      <c r="AD154" s="54">
        <f t="shared" ref="AD154:AD164" si="38">SUBTOTAL(9,Z154:AC154)</f>
        <v>0</v>
      </c>
      <c r="AE154" s="34">
        <f t="shared" si="37"/>
        <v>24</v>
      </c>
      <c r="AF154" s="26">
        <v>42465</v>
      </c>
      <c r="AG154" s="31">
        <f t="shared" si="30"/>
        <v>200000</v>
      </c>
      <c r="AH154" s="42"/>
      <c r="AI154" s="36">
        <v>200000</v>
      </c>
      <c r="AJ154" s="36">
        <v>0</v>
      </c>
      <c r="AK154" s="75">
        <f t="shared" si="33"/>
        <v>200000</v>
      </c>
      <c r="AL154" s="78">
        <v>197363</v>
      </c>
      <c r="AM154" s="77">
        <f t="shared" si="36"/>
        <v>98.6815</v>
      </c>
      <c r="AN154" s="78">
        <f t="shared" si="35"/>
        <v>2637</v>
      </c>
      <c r="AO154" s="79"/>
    </row>
    <row r="155" spans="2:41" s="10" customFormat="1" ht="50.1" hidden="1" customHeight="1" x14ac:dyDescent="0.25">
      <c r="B155" s="9">
        <v>1</v>
      </c>
      <c r="C155" s="9" t="s">
        <v>11</v>
      </c>
      <c r="D155" s="9" t="s">
        <v>11</v>
      </c>
      <c r="E155" s="9" t="s">
        <v>115</v>
      </c>
      <c r="F155" s="9"/>
      <c r="G155" s="49" t="s">
        <v>116</v>
      </c>
      <c r="H155" s="9" t="s">
        <v>117</v>
      </c>
      <c r="I155" s="70" t="s">
        <v>409</v>
      </c>
      <c r="J155" s="70"/>
      <c r="K155" s="50" t="s">
        <v>29</v>
      </c>
      <c r="L155" s="82" t="s">
        <v>303</v>
      </c>
      <c r="M155" s="29">
        <v>41465</v>
      </c>
      <c r="N155" s="29">
        <v>41470</v>
      </c>
      <c r="O155" s="40"/>
      <c r="P155" s="29"/>
      <c r="Q155" s="29"/>
      <c r="R155" s="9"/>
      <c r="S155" s="29"/>
      <c r="T155" s="9"/>
      <c r="U155" s="53"/>
      <c r="V155" s="26">
        <v>41470</v>
      </c>
      <c r="W155" s="48">
        <v>17</v>
      </c>
      <c r="X155" s="48">
        <v>20</v>
      </c>
      <c r="Y155" s="29">
        <v>42078</v>
      </c>
      <c r="Z155" s="105">
        <v>7</v>
      </c>
      <c r="AA155" s="105">
        <v>0</v>
      </c>
      <c r="AB155" s="105">
        <v>0</v>
      </c>
      <c r="AC155" s="54">
        <v>0</v>
      </c>
      <c r="AD155" s="54">
        <f t="shared" si="38"/>
        <v>0</v>
      </c>
      <c r="AE155" s="34">
        <f t="shared" si="37"/>
        <v>20</v>
      </c>
      <c r="AF155" s="26">
        <v>42292</v>
      </c>
      <c r="AG155" s="31">
        <f t="shared" si="30"/>
        <v>1000000</v>
      </c>
      <c r="AH155" s="42"/>
      <c r="AI155" s="36">
        <v>1000000</v>
      </c>
      <c r="AJ155" s="36">
        <v>0</v>
      </c>
      <c r="AK155" s="75">
        <f t="shared" si="33"/>
        <v>1000000</v>
      </c>
      <c r="AL155" s="37">
        <v>997211</v>
      </c>
      <c r="AM155" s="77">
        <f t="shared" si="36"/>
        <v>99.721099999999993</v>
      </c>
      <c r="AN155" s="78">
        <f t="shared" si="35"/>
        <v>2789</v>
      </c>
      <c r="AO155" s="79"/>
    </row>
    <row r="156" spans="2:41" s="10" customFormat="1" ht="22.5" hidden="1" customHeight="1" x14ac:dyDescent="0.25">
      <c r="B156" s="9">
        <v>1</v>
      </c>
      <c r="C156" s="9" t="s">
        <v>11</v>
      </c>
      <c r="D156" s="9" t="s">
        <v>149</v>
      </c>
      <c r="E156" s="9" t="s">
        <v>118</v>
      </c>
      <c r="F156" s="9"/>
      <c r="G156" s="49" t="s">
        <v>119</v>
      </c>
      <c r="H156" s="9" t="s">
        <v>120</v>
      </c>
      <c r="I156" s="40" t="s">
        <v>409</v>
      </c>
      <c r="J156" s="40"/>
      <c r="K156" s="50" t="s">
        <v>320</v>
      </c>
      <c r="L156" s="82" t="s">
        <v>331</v>
      </c>
      <c r="M156" s="29">
        <v>40801</v>
      </c>
      <c r="N156" s="29">
        <v>40801</v>
      </c>
      <c r="O156" s="40"/>
      <c r="P156" s="29"/>
      <c r="Q156" s="29"/>
      <c r="R156" s="9"/>
      <c r="S156" s="29"/>
      <c r="T156" s="9"/>
      <c r="U156" s="29"/>
      <c r="V156" s="26">
        <v>40801</v>
      </c>
      <c r="W156" s="48">
        <v>9</v>
      </c>
      <c r="X156" s="48">
        <v>12</v>
      </c>
      <c r="Y156" s="29">
        <v>41167</v>
      </c>
      <c r="Z156" s="105">
        <v>12</v>
      </c>
      <c r="AA156" s="105">
        <v>12</v>
      </c>
      <c r="AB156" s="105">
        <v>6</v>
      </c>
      <c r="AC156" s="54">
        <v>0</v>
      </c>
      <c r="AD156" s="54">
        <f t="shared" si="38"/>
        <v>0</v>
      </c>
      <c r="AE156" s="34">
        <f t="shared" si="37"/>
        <v>12</v>
      </c>
      <c r="AF156" s="26">
        <v>41992</v>
      </c>
      <c r="AG156" s="31">
        <f t="shared" si="30"/>
        <v>200000</v>
      </c>
      <c r="AH156" s="42"/>
      <c r="AI156" s="36">
        <v>200000</v>
      </c>
      <c r="AJ156" s="36">
        <v>0</v>
      </c>
      <c r="AK156" s="75">
        <f t="shared" si="33"/>
        <v>200000</v>
      </c>
      <c r="AL156" s="37">
        <v>168292</v>
      </c>
      <c r="AM156" s="77">
        <f t="shared" si="36"/>
        <v>84.146000000000001</v>
      </c>
      <c r="AN156" s="78">
        <f t="shared" si="35"/>
        <v>31708</v>
      </c>
      <c r="AO156" s="79"/>
    </row>
    <row r="157" spans="2:41" s="10" customFormat="1" ht="24.75" hidden="1" customHeight="1" x14ac:dyDescent="0.25">
      <c r="B157" s="9">
        <v>1</v>
      </c>
      <c r="C157" s="9" t="s">
        <v>11</v>
      </c>
      <c r="D157" s="9" t="s">
        <v>11</v>
      </c>
      <c r="E157" s="9" t="s">
        <v>123</v>
      </c>
      <c r="F157" s="9"/>
      <c r="G157" s="49" t="s">
        <v>124</v>
      </c>
      <c r="H157" s="29" t="s">
        <v>125</v>
      </c>
      <c r="I157" s="29" t="s">
        <v>409</v>
      </c>
      <c r="J157" s="29"/>
      <c r="K157" s="50" t="s">
        <v>279</v>
      </c>
      <c r="L157" s="82" t="s">
        <v>283</v>
      </c>
      <c r="M157" s="29">
        <v>40857</v>
      </c>
      <c r="N157" s="29">
        <v>40857</v>
      </c>
      <c r="O157" s="40"/>
      <c r="P157" s="29"/>
      <c r="Q157" s="29"/>
      <c r="R157" s="9"/>
      <c r="S157" s="29"/>
      <c r="T157" s="9"/>
      <c r="U157" s="29"/>
      <c r="V157" s="26">
        <v>40857</v>
      </c>
      <c r="W157" s="48"/>
      <c r="X157" s="48">
        <v>12</v>
      </c>
      <c r="Y157" s="29">
        <v>41223</v>
      </c>
      <c r="Z157" s="105">
        <v>25</v>
      </c>
      <c r="AA157" s="105">
        <v>0</v>
      </c>
      <c r="AB157" s="105">
        <v>0</v>
      </c>
      <c r="AC157" s="54">
        <v>0</v>
      </c>
      <c r="AD157" s="54">
        <f t="shared" si="38"/>
        <v>0</v>
      </c>
      <c r="AE157" s="34">
        <f t="shared" si="37"/>
        <v>12</v>
      </c>
      <c r="AF157" s="26">
        <v>42004</v>
      </c>
      <c r="AG157" s="31">
        <f t="shared" si="30"/>
        <v>799788</v>
      </c>
      <c r="AH157" s="42"/>
      <c r="AI157" s="36">
        <v>799788</v>
      </c>
      <c r="AJ157" s="36">
        <v>0</v>
      </c>
      <c r="AK157" s="75">
        <f t="shared" si="33"/>
        <v>799788</v>
      </c>
      <c r="AL157" s="37">
        <v>771569</v>
      </c>
      <c r="AM157" s="77">
        <f t="shared" si="36"/>
        <v>96.471689997849424</v>
      </c>
      <c r="AN157" s="78">
        <f t="shared" si="35"/>
        <v>28219</v>
      </c>
      <c r="AO157" s="79"/>
    </row>
    <row r="158" spans="2:41" s="10" customFormat="1" ht="35.25" hidden="1" customHeight="1" x14ac:dyDescent="0.25">
      <c r="B158" s="9">
        <v>1</v>
      </c>
      <c r="C158" s="9" t="s">
        <v>11</v>
      </c>
      <c r="D158" s="9" t="s">
        <v>11</v>
      </c>
      <c r="E158" s="115" t="s">
        <v>126</v>
      </c>
      <c r="F158" s="115"/>
      <c r="G158" s="49" t="s">
        <v>127</v>
      </c>
      <c r="H158" s="115" t="s">
        <v>128</v>
      </c>
      <c r="I158" s="40" t="s">
        <v>409</v>
      </c>
      <c r="J158" s="40"/>
      <c r="K158" s="50" t="s">
        <v>280</v>
      </c>
      <c r="L158" s="82" t="s">
        <v>290</v>
      </c>
      <c r="M158" s="29">
        <v>40875</v>
      </c>
      <c r="N158" s="29">
        <v>40984</v>
      </c>
      <c r="O158" s="40"/>
      <c r="P158" s="29"/>
      <c r="Q158" s="29">
        <v>40984</v>
      </c>
      <c r="R158" s="9"/>
      <c r="S158" s="29"/>
      <c r="T158" s="9"/>
      <c r="U158" s="29"/>
      <c r="V158" s="26">
        <v>40984</v>
      </c>
      <c r="W158" s="54"/>
      <c r="X158" s="48">
        <v>24</v>
      </c>
      <c r="Y158" s="29">
        <v>41714</v>
      </c>
      <c r="Z158" s="105">
        <v>18</v>
      </c>
      <c r="AA158" s="105">
        <v>12</v>
      </c>
      <c r="AB158" s="105">
        <v>12</v>
      </c>
      <c r="AC158" s="54">
        <v>0</v>
      </c>
      <c r="AD158" s="54">
        <f t="shared" si="38"/>
        <v>0</v>
      </c>
      <c r="AE158" s="34">
        <f t="shared" si="37"/>
        <v>24</v>
      </c>
      <c r="AF158" s="26">
        <v>42629</v>
      </c>
      <c r="AG158" s="31">
        <f t="shared" si="30"/>
        <v>1165000</v>
      </c>
      <c r="AH158" s="63">
        <v>200000</v>
      </c>
      <c r="AI158" s="36">
        <v>965000</v>
      </c>
      <c r="AJ158" s="36">
        <v>0</v>
      </c>
      <c r="AK158" s="75">
        <f t="shared" si="33"/>
        <v>965000</v>
      </c>
      <c r="AL158" s="37">
        <v>929811</v>
      </c>
      <c r="AM158" s="77">
        <f t="shared" si="36"/>
        <v>96.353471502590665</v>
      </c>
      <c r="AN158" s="78">
        <f t="shared" si="35"/>
        <v>35189</v>
      </c>
      <c r="AO158" s="79"/>
    </row>
    <row r="159" spans="2:41" s="10" customFormat="1" ht="50.1" hidden="1" customHeight="1" x14ac:dyDescent="0.25">
      <c r="B159" s="9">
        <v>1</v>
      </c>
      <c r="C159" s="9" t="s">
        <v>11</v>
      </c>
      <c r="D159" s="9" t="s">
        <v>11</v>
      </c>
      <c r="E159" s="9" t="s">
        <v>549</v>
      </c>
      <c r="F159" s="9"/>
      <c r="G159" s="49" t="s">
        <v>131</v>
      </c>
      <c r="H159" s="9" t="s">
        <v>132</v>
      </c>
      <c r="I159" s="40" t="s">
        <v>409</v>
      </c>
      <c r="J159" s="40"/>
      <c r="K159" s="50" t="s">
        <v>133</v>
      </c>
      <c r="L159" s="82" t="s">
        <v>332</v>
      </c>
      <c r="M159" s="29">
        <v>41465</v>
      </c>
      <c r="N159" s="29">
        <v>41465</v>
      </c>
      <c r="O159" s="40"/>
      <c r="P159" s="29"/>
      <c r="Q159" s="29"/>
      <c r="R159" s="9"/>
      <c r="S159" s="29"/>
      <c r="T159" s="9"/>
      <c r="U159" s="29"/>
      <c r="V159" s="26">
        <v>41450</v>
      </c>
      <c r="W159" s="48">
        <v>18</v>
      </c>
      <c r="X159" s="48">
        <v>24</v>
      </c>
      <c r="Y159" s="29">
        <v>42180</v>
      </c>
      <c r="Z159" s="105">
        <v>6</v>
      </c>
      <c r="AA159" s="105">
        <v>0</v>
      </c>
      <c r="AB159" s="105">
        <v>0</v>
      </c>
      <c r="AC159" s="54">
        <v>0</v>
      </c>
      <c r="AD159" s="54">
        <f t="shared" si="38"/>
        <v>0</v>
      </c>
      <c r="AE159" s="34">
        <f t="shared" si="37"/>
        <v>24</v>
      </c>
      <c r="AF159" s="26">
        <v>42353</v>
      </c>
      <c r="AG159" s="31">
        <f t="shared" si="30"/>
        <v>616000</v>
      </c>
      <c r="AH159" s="42"/>
      <c r="AI159" s="36">
        <v>616000</v>
      </c>
      <c r="AJ159" s="36">
        <v>0</v>
      </c>
      <c r="AK159" s="75">
        <f t="shared" si="33"/>
        <v>616000</v>
      </c>
      <c r="AL159" s="37">
        <v>610481</v>
      </c>
      <c r="AM159" s="77">
        <f t="shared" si="36"/>
        <v>99.104058441558436</v>
      </c>
      <c r="AN159" s="78">
        <f t="shared" si="35"/>
        <v>5519</v>
      </c>
      <c r="AO159" s="79"/>
    </row>
    <row r="160" spans="2:41" s="10" customFormat="1" ht="38.25" hidden="1" customHeight="1" x14ac:dyDescent="0.25">
      <c r="B160" s="9">
        <v>1</v>
      </c>
      <c r="C160" s="9" t="s">
        <v>11</v>
      </c>
      <c r="D160" s="29" t="s">
        <v>11</v>
      </c>
      <c r="E160" s="29" t="s">
        <v>136</v>
      </c>
      <c r="F160" s="29"/>
      <c r="G160" s="49" t="s">
        <v>137</v>
      </c>
      <c r="H160" s="9" t="s">
        <v>138</v>
      </c>
      <c r="I160" s="70" t="s">
        <v>409</v>
      </c>
      <c r="J160" s="70"/>
      <c r="K160" s="9" t="s">
        <v>333</v>
      </c>
      <c r="L160" s="82" t="s">
        <v>333</v>
      </c>
      <c r="M160" s="29">
        <v>40889</v>
      </c>
      <c r="N160" s="29">
        <v>40889</v>
      </c>
      <c r="O160" s="40"/>
      <c r="P160" s="29"/>
      <c r="Q160" s="29">
        <v>40987</v>
      </c>
      <c r="R160" s="9"/>
      <c r="S160" s="29"/>
      <c r="T160" s="9"/>
      <c r="U160" s="29"/>
      <c r="V160" s="26">
        <v>40987</v>
      </c>
      <c r="W160" s="48">
        <v>24</v>
      </c>
      <c r="X160" s="48">
        <v>30</v>
      </c>
      <c r="Y160" s="29">
        <v>41901</v>
      </c>
      <c r="Z160" s="105">
        <v>3</v>
      </c>
      <c r="AA160" s="105">
        <v>0</v>
      </c>
      <c r="AB160" s="105">
        <v>0</v>
      </c>
      <c r="AC160" s="54">
        <v>0</v>
      </c>
      <c r="AD160" s="54">
        <f t="shared" si="38"/>
        <v>0</v>
      </c>
      <c r="AE160" s="34">
        <f t="shared" si="37"/>
        <v>30</v>
      </c>
      <c r="AF160" s="26">
        <v>41992</v>
      </c>
      <c r="AG160" s="31">
        <f t="shared" si="30"/>
        <v>266000</v>
      </c>
      <c r="AH160" s="42"/>
      <c r="AI160" s="36">
        <v>266000</v>
      </c>
      <c r="AJ160" s="36">
        <v>0</v>
      </c>
      <c r="AK160" s="75">
        <f t="shared" si="33"/>
        <v>266000</v>
      </c>
      <c r="AL160" s="78">
        <v>253598</v>
      </c>
      <c r="AM160" s="77">
        <f t="shared" si="36"/>
        <v>95.33759398496241</v>
      </c>
      <c r="AN160" s="78">
        <f t="shared" si="35"/>
        <v>12402</v>
      </c>
      <c r="AO160" s="79"/>
    </row>
    <row r="161" spans="2:41" s="10" customFormat="1" ht="50.1" hidden="1" customHeight="1" x14ac:dyDescent="0.25">
      <c r="B161" s="9">
        <v>1</v>
      </c>
      <c r="C161" s="9" t="s">
        <v>11</v>
      </c>
      <c r="D161" s="29" t="s">
        <v>11</v>
      </c>
      <c r="E161" s="9" t="s">
        <v>30</v>
      </c>
      <c r="F161" s="9"/>
      <c r="G161" s="49" t="s">
        <v>146</v>
      </c>
      <c r="H161" s="9" t="s">
        <v>147</v>
      </c>
      <c r="I161" s="69" t="s">
        <v>409</v>
      </c>
      <c r="J161" s="69"/>
      <c r="K161" s="50" t="s">
        <v>148</v>
      </c>
      <c r="L161" s="82" t="s">
        <v>341</v>
      </c>
      <c r="M161" s="29">
        <v>41579</v>
      </c>
      <c r="N161" s="29">
        <v>41579</v>
      </c>
      <c r="O161" s="64"/>
      <c r="P161" s="65"/>
      <c r="Q161" s="66"/>
      <c r="R161" s="67"/>
      <c r="S161" s="65"/>
      <c r="T161" s="9"/>
      <c r="U161" s="29"/>
      <c r="V161" s="26">
        <v>41579</v>
      </c>
      <c r="W161" s="48">
        <v>27</v>
      </c>
      <c r="X161" s="48">
        <v>30</v>
      </c>
      <c r="Y161" s="29">
        <v>42510</v>
      </c>
      <c r="Z161" s="105">
        <v>0</v>
      </c>
      <c r="AA161" s="105">
        <v>0</v>
      </c>
      <c r="AB161" s="105">
        <v>0</v>
      </c>
      <c r="AC161" s="54">
        <v>0</v>
      </c>
      <c r="AD161" s="54">
        <f t="shared" si="38"/>
        <v>0</v>
      </c>
      <c r="AE161" s="34">
        <f t="shared" si="37"/>
        <v>30</v>
      </c>
      <c r="AF161" s="26"/>
      <c r="AG161" s="31">
        <f t="shared" si="30"/>
        <v>500000</v>
      </c>
      <c r="AH161" s="68"/>
      <c r="AI161" s="36">
        <v>500000</v>
      </c>
      <c r="AJ161" s="36">
        <v>0</v>
      </c>
      <c r="AK161" s="75">
        <f t="shared" si="33"/>
        <v>500000</v>
      </c>
      <c r="AL161" s="37">
        <v>500000</v>
      </c>
      <c r="AM161" s="77">
        <f t="shared" si="36"/>
        <v>100</v>
      </c>
      <c r="AN161" s="78">
        <f t="shared" si="35"/>
        <v>0</v>
      </c>
      <c r="AO161" s="79"/>
    </row>
    <row r="162" spans="2:41" s="10" customFormat="1" ht="24.75" hidden="1" customHeight="1" x14ac:dyDescent="0.25">
      <c r="B162" s="9">
        <v>1</v>
      </c>
      <c r="C162" s="9" t="s">
        <v>139</v>
      </c>
      <c r="D162" s="29" t="s">
        <v>43</v>
      </c>
      <c r="E162" s="29" t="s">
        <v>43</v>
      </c>
      <c r="F162" s="29"/>
      <c r="G162" s="49" t="s">
        <v>153</v>
      </c>
      <c r="H162" s="29" t="s">
        <v>154</v>
      </c>
      <c r="I162" s="70" t="s">
        <v>409</v>
      </c>
      <c r="J162" s="70"/>
      <c r="K162" s="50" t="s">
        <v>279</v>
      </c>
      <c r="L162" s="82" t="s">
        <v>279</v>
      </c>
      <c r="M162" s="29">
        <v>39951</v>
      </c>
      <c r="N162" s="29">
        <v>39975</v>
      </c>
      <c r="O162" s="40">
        <v>2206</v>
      </c>
      <c r="P162" s="29">
        <v>39972</v>
      </c>
      <c r="Q162" s="29">
        <v>39975</v>
      </c>
      <c r="R162" s="9">
        <v>268</v>
      </c>
      <c r="S162" s="29">
        <v>40109</v>
      </c>
      <c r="T162" s="9">
        <v>3971</v>
      </c>
      <c r="U162" s="29">
        <v>40263</v>
      </c>
      <c r="V162" s="26">
        <v>40325</v>
      </c>
      <c r="W162" s="48"/>
      <c r="X162" s="48"/>
      <c r="Y162" s="29">
        <v>41436</v>
      </c>
      <c r="Z162" s="105">
        <v>0</v>
      </c>
      <c r="AA162" s="105">
        <v>0</v>
      </c>
      <c r="AB162" s="105">
        <v>0</v>
      </c>
      <c r="AC162" s="54">
        <v>0</v>
      </c>
      <c r="AD162" s="54">
        <f t="shared" si="38"/>
        <v>0</v>
      </c>
      <c r="AE162" s="34">
        <v>36</v>
      </c>
      <c r="AF162" s="26"/>
      <c r="AG162" s="31">
        <f t="shared" si="30"/>
        <v>435900</v>
      </c>
      <c r="AH162" s="42"/>
      <c r="AI162" s="36">
        <v>435900</v>
      </c>
      <c r="AJ162" s="36">
        <v>0</v>
      </c>
      <c r="AK162" s="75">
        <f t="shared" si="33"/>
        <v>435900</v>
      </c>
      <c r="AL162" s="37">
        <v>262369</v>
      </c>
      <c r="AM162" s="77">
        <f t="shared" si="36"/>
        <v>60.190181234228035</v>
      </c>
      <c r="AN162" s="78">
        <f t="shared" si="35"/>
        <v>173531</v>
      </c>
      <c r="AO162" s="79"/>
    </row>
    <row r="163" spans="2:41" s="10" customFormat="1" ht="24.75" hidden="1" customHeight="1" x14ac:dyDescent="0.25">
      <c r="B163" s="9">
        <v>1</v>
      </c>
      <c r="C163" s="9" t="s">
        <v>139</v>
      </c>
      <c r="D163" s="29" t="s">
        <v>46</v>
      </c>
      <c r="E163" s="29" t="s">
        <v>46</v>
      </c>
      <c r="F163" s="29"/>
      <c r="G163" s="49" t="s">
        <v>155</v>
      </c>
      <c r="H163" s="29" t="s">
        <v>156</v>
      </c>
      <c r="I163" s="70" t="s">
        <v>409</v>
      </c>
      <c r="J163" s="70"/>
      <c r="K163" s="50" t="s">
        <v>279</v>
      </c>
      <c r="L163" s="82" t="s">
        <v>279</v>
      </c>
      <c r="M163" s="29">
        <v>40190</v>
      </c>
      <c r="N163" s="29">
        <v>40410</v>
      </c>
      <c r="O163" s="40">
        <v>4925</v>
      </c>
      <c r="P163" s="29">
        <v>40408</v>
      </c>
      <c r="Q163" s="29">
        <v>40410</v>
      </c>
      <c r="R163" s="9">
        <v>543</v>
      </c>
      <c r="S163" s="29">
        <v>40487</v>
      </c>
      <c r="T163" s="9">
        <v>4339</v>
      </c>
      <c r="U163" s="29">
        <v>40715</v>
      </c>
      <c r="V163" s="26">
        <v>40816</v>
      </c>
      <c r="W163" s="48">
        <v>24</v>
      </c>
      <c r="X163" s="48">
        <v>28</v>
      </c>
      <c r="Y163" s="29">
        <v>41669</v>
      </c>
      <c r="Z163" s="105">
        <v>5</v>
      </c>
      <c r="AA163" s="105"/>
      <c r="AB163" s="105"/>
      <c r="AC163" s="54"/>
      <c r="AD163" s="54">
        <f t="shared" si="38"/>
        <v>0</v>
      </c>
      <c r="AE163" s="34">
        <f>+X163+AD163</f>
        <v>28</v>
      </c>
      <c r="AF163" s="26">
        <v>41820</v>
      </c>
      <c r="AG163" s="31">
        <f t="shared" si="30"/>
        <v>330200</v>
      </c>
      <c r="AH163" s="42"/>
      <c r="AI163" s="36">
        <v>330200</v>
      </c>
      <c r="AJ163" s="36">
        <v>0</v>
      </c>
      <c r="AK163" s="75">
        <f t="shared" si="33"/>
        <v>330200</v>
      </c>
      <c r="AL163" s="37">
        <v>323480</v>
      </c>
      <c r="AM163" s="77">
        <f t="shared" si="36"/>
        <v>97.964869775893391</v>
      </c>
      <c r="AN163" s="78">
        <f t="shared" si="35"/>
        <v>6720</v>
      </c>
      <c r="AO163" s="79"/>
    </row>
    <row r="164" spans="2:41" s="10" customFormat="1" ht="41.25" hidden="1" customHeight="1" x14ac:dyDescent="0.25">
      <c r="B164" s="9">
        <v>1</v>
      </c>
      <c r="C164" s="9" t="s">
        <v>163</v>
      </c>
      <c r="D164" s="29" t="s">
        <v>164</v>
      </c>
      <c r="E164" s="29" t="s">
        <v>164</v>
      </c>
      <c r="F164" s="29"/>
      <c r="G164" s="49" t="s">
        <v>165</v>
      </c>
      <c r="H164" s="29"/>
      <c r="I164" s="70" t="s">
        <v>409</v>
      </c>
      <c r="J164" s="70"/>
      <c r="K164" s="50" t="s">
        <v>23</v>
      </c>
      <c r="L164" s="82" t="s">
        <v>24</v>
      </c>
      <c r="M164" s="29">
        <v>40627</v>
      </c>
      <c r="N164" s="29">
        <v>40627</v>
      </c>
      <c r="O164" s="40"/>
      <c r="P164" s="29"/>
      <c r="Q164" s="29">
        <v>40627</v>
      </c>
      <c r="R164" s="9">
        <v>694</v>
      </c>
      <c r="S164" s="29">
        <v>40752</v>
      </c>
      <c r="T164" s="9">
        <v>4519</v>
      </c>
      <c r="U164" s="29">
        <v>40868</v>
      </c>
      <c r="V164" s="26">
        <v>40868</v>
      </c>
      <c r="W164" s="48">
        <v>24</v>
      </c>
      <c r="X164" s="48">
        <v>24</v>
      </c>
      <c r="Y164" s="29">
        <v>41600</v>
      </c>
      <c r="Z164" s="105"/>
      <c r="AA164" s="105"/>
      <c r="AB164" s="105"/>
      <c r="AC164" s="54"/>
      <c r="AD164" s="105">
        <f t="shared" si="38"/>
        <v>0</v>
      </c>
      <c r="AE164" s="34">
        <f>+X164+AD164</f>
        <v>24</v>
      </c>
      <c r="AF164" s="54"/>
      <c r="AG164" s="31">
        <f t="shared" si="30"/>
        <v>200000</v>
      </c>
      <c r="AH164" s="42"/>
      <c r="AI164" s="36">
        <v>200000</v>
      </c>
      <c r="AJ164" s="36">
        <v>0</v>
      </c>
      <c r="AK164" s="75">
        <f t="shared" si="33"/>
        <v>200000</v>
      </c>
      <c r="AL164" s="116">
        <v>191000</v>
      </c>
      <c r="AM164" s="77">
        <f t="shared" si="36"/>
        <v>95.5</v>
      </c>
      <c r="AN164" s="78">
        <f t="shared" si="35"/>
        <v>9000</v>
      </c>
      <c r="AO164" s="79"/>
    </row>
    <row r="165" spans="2:41" s="10" customFormat="1" ht="82.5" hidden="1" customHeight="1" x14ac:dyDescent="0.2">
      <c r="B165" s="9">
        <v>1</v>
      </c>
      <c r="C165" s="9" t="s">
        <v>11</v>
      </c>
      <c r="D165" s="9" t="s">
        <v>276</v>
      </c>
      <c r="E165" s="9" t="s">
        <v>168</v>
      </c>
      <c r="F165" s="9"/>
      <c r="G165" s="49" t="s">
        <v>275</v>
      </c>
      <c r="H165" s="178" t="s">
        <v>277</v>
      </c>
      <c r="I165" s="69" t="s">
        <v>409</v>
      </c>
      <c r="J165" s="150" t="s">
        <v>494</v>
      </c>
      <c r="K165" s="50" t="s">
        <v>304</v>
      </c>
      <c r="L165" s="82" t="s">
        <v>305</v>
      </c>
      <c r="M165" s="52">
        <v>42353</v>
      </c>
      <c r="N165" s="52">
        <v>42423</v>
      </c>
      <c r="O165" s="44"/>
      <c r="P165" s="44"/>
      <c r="Q165" s="44"/>
      <c r="R165" s="44"/>
      <c r="S165" s="44"/>
      <c r="T165" s="28"/>
      <c r="U165" s="26"/>
      <c r="V165" s="26">
        <v>42423</v>
      </c>
      <c r="W165" s="35">
        <v>40</v>
      </c>
      <c r="X165" s="35">
        <v>40</v>
      </c>
      <c r="Y165" s="29">
        <v>43700</v>
      </c>
      <c r="Z165" s="35">
        <v>0</v>
      </c>
      <c r="AA165" s="35">
        <v>0</v>
      </c>
      <c r="AB165" s="35">
        <v>0</v>
      </c>
      <c r="AC165" s="35">
        <v>0</v>
      </c>
      <c r="AD165" s="35">
        <f>SUM(Z165:AC165)</f>
        <v>0</v>
      </c>
      <c r="AE165" s="34">
        <f>+X165+AD165</f>
        <v>40</v>
      </c>
      <c r="AF165" s="8"/>
      <c r="AG165" s="31">
        <f t="shared" si="30"/>
        <v>601255.58000000007</v>
      </c>
      <c r="AH165" s="84">
        <v>0</v>
      </c>
      <c r="AI165" s="43">
        <v>975000</v>
      </c>
      <c r="AJ165" s="43">
        <v>373744.42</v>
      </c>
      <c r="AK165" s="75">
        <f t="shared" si="33"/>
        <v>601255.58000000007</v>
      </c>
      <c r="AL165" s="86">
        <v>601255.57999999996</v>
      </c>
      <c r="AM165" s="77">
        <f t="shared" si="36"/>
        <v>99.999999999999972</v>
      </c>
      <c r="AN165" s="78">
        <f t="shared" ref="AN165:AN171" si="39">+AK165-AL165</f>
        <v>0</v>
      </c>
      <c r="AO165" s="79"/>
    </row>
    <row r="166" spans="2:41" s="10" customFormat="1" ht="24.75" hidden="1" customHeight="1" x14ac:dyDescent="0.2">
      <c r="B166" s="9">
        <v>1</v>
      </c>
      <c r="C166" s="9" t="s">
        <v>163</v>
      </c>
      <c r="D166" s="9" t="s">
        <v>163</v>
      </c>
      <c r="E166" s="9" t="s">
        <v>30</v>
      </c>
      <c r="F166" s="9"/>
      <c r="G166" s="49" t="s">
        <v>662</v>
      </c>
      <c r="H166" s="9"/>
      <c r="I166" s="69" t="s">
        <v>409</v>
      </c>
      <c r="J166" s="150"/>
      <c r="K166" s="50" t="s">
        <v>279</v>
      </c>
      <c r="L166" s="82" t="s">
        <v>279</v>
      </c>
      <c r="M166" s="52">
        <v>41598</v>
      </c>
      <c r="N166" s="52"/>
      <c r="O166" s="44"/>
      <c r="P166" s="44"/>
      <c r="Q166" s="44"/>
      <c r="R166" s="44"/>
      <c r="S166" s="44"/>
      <c r="T166" s="28"/>
      <c r="U166" s="26"/>
      <c r="V166" s="26">
        <v>41690</v>
      </c>
      <c r="W166" s="35">
        <v>3</v>
      </c>
      <c r="X166" s="35"/>
      <c r="Y166" s="29"/>
      <c r="Z166" s="35"/>
      <c r="AA166" s="35"/>
      <c r="AB166" s="35"/>
      <c r="AC166" s="35"/>
      <c r="AD166" s="35"/>
      <c r="AE166" s="34"/>
      <c r="AF166" s="8"/>
      <c r="AG166" s="31"/>
      <c r="AH166" s="84"/>
      <c r="AI166" s="43">
        <v>50000</v>
      </c>
      <c r="AJ166" s="43"/>
      <c r="AK166" s="75">
        <v>50000</v>
      </c>
      <c r="AL166" s="86">
        <v>24630.33</v>
      </c>
      <c r="AM166" s="77">
        <f t="shared" si="36"/>
        <v>49.260660000000009</v>
      </c>
      <c r="AN166" s="78">
        <f t="shared" si="39"/>
        <v>25369.67</v>
      </c>
      <c r="AO166" s="79"/>
    </row>
    <row r="167" spans="2:41" s="10" customFormat="1" ht="45" hidden="1" customHeight="1" x14ac:dyDescent="0.25">
      <c r="B167" s="9">
        <v>1</v>
      </c>
      <c r="C167" s="9" t="s">
        <v>163</v>
      </c>
      <c r="D167" s="29" t="s">
        <v>163</v>
      </c>
      <c r="E167" s="29" t="s">
        <v>25</v>
      </c>
      <c r="F167" s="29"/>
      <c r="G167" s="49" t="s">
        <v>170</v>
      </c>
      <c r="H167" s="28"/>
      <c r="I167" s="69" t="s">
        <v>409</v>
      </c>
      <c r="J167" s="69"/>
      <c r="K167" s="9" t="s">
        <v>64</v>
      </c>
      <c r="L167" s="82" t="s">
        <v>306</v>
      </c>
      <c r="M167" s="29">
        <v>41487</v>
      </c>
      <c r="N167" s="29">
        <v>41487</v>
      </c>
      <c r="O167" s="54"/>
      <c r="P167" s="54"/>
      <c r="Q167" s="54"/>
      <c r="R167" s="54"/>
      <c r="S167" s="54"/>
      <c r="T167" s="54"/>
      <c r="U167" s="54"/>
      <c r="V167" s="26">
        <v>41487</v>
      </c>
      <c r="W167" s="139">
        <v>10</v>
      </c>
      <c r="X167" s="139">
        <v>10</v>
      </c>
      <c r="Y167" s="29">
        <v>41791</v>
      </c>
      <c r="Z167" s="105"/>
      <c r="AA167" s="105"/>
      <c r="AB167" s="105"/>
      <c r="AC167" s="54"/>
      <c r="AD167" s="105">
        <f>SUBTOTAL(9,Z167:AC167)</f>
        <v>0</v>
      </c>
      <c r="AE167" s="34">
        <f>+X167+AD167</f>
        <v>10</v>
      </c>
      <c r="AF167" s="29">
        <v>41974</v>
      </c>
      <c r="AG167" s="31">
        <v>349900</v>
      </c>
      <c r="AH167" s="98"/>
      <c r="AI167" s="36">
        <v>349900</v>
      </c>
      <c r="AJ167" s="36">
        <v>2130</v>
      </c>
      <c r="AK167" s="75">
        <f t="shared" ref="AK167:AK184" si="40">+AI167-AJ167</f>
        <v>347770</v>
      </c>
      <c r="AL167" s="116">
        <f>277796.97+69973.39</f>
        <v>347770.36</v>
      </c>
      <c r="AM167" s="77">
        <f t="shared" si="36"/>
        <v>100.00010351669206</v>
      </c>
      <c r="AN167" s="78">
        <f t="shared" si="39"/>
        <v>-0.35999999998603016</v>
      </c>
      <c r="AO167" s="79"/>
    </row>
    <row r="168" spans="2:41" s="10" customFormat="1" ht="33.75" hidden="1" customHeight="1" x14ac:dyDescent="0.2">
      <c r="B168" s="9">
        <v>1</v>
      </c>
      <c r="C168" s="9" t="s">
        <v>163</v>
      </c>
      <c r="D168" s="29" t="s">
        <v>163</v>
      </c>
      <c r="E168" s="29" t="s">
        <v>30</v>
      </c>
      <c r="F168" s="29"/>
      <c r="G168" s="49" t="s">
        <v>171</v>
      </c>
      <c r="H168" s="28"/>
      <c r="I168" s="117" t="s">
        <v>409</v>
      </c>
      <c r="J168" s="117"/>
      <c r="K168" s="50" t="s">
        <v>293</v>
      </c>
      <c r="L168" s="82" t="s">
        <v>293</v>
      </c>
      <c r="M168" s="29">
        <v>41172</v>
      </c>
      <c r="N168" s="29">
        <v>41172</v>
      </c>
      <c r="O168" s="44"/>
      <c r="P168" s="44"/>
      <c r="Q168" s="44"/>
      <c r="R168" s="44"/>
      <c r="S168" s="44"/>
      <c r="T168" s="96"/>
      <c r="U168" s="44"/>
      <c r="V168" s="26">
        <v>41172</v>
      </c>
      <c r="W168" s="139">
        <v>12</v>
      </c>
      <c r="X168" s="139">
        <v>12</v>
      </c>
      <c r="Y168" s="29">
        <v>41537</v>
      </c>
      <c r="Z168" s="105">
        <v>3</v>
      </c>
      <c r="AA168" s="105"/>
      <c r="AB168" s="105">
        <v>0</v>
      </c>
      <c r="AC168" s="54"/>
      <c r="AD168" s="105">
        <f>SUBTOTAL(9,Z168:AC168)</f>
        <v>0</v>
      </c>
      <c r="AE168" s="34">
        <f>+X168+AD168</f>
        <v>12</v>
      </c>
      <c r="AF168" s="29">
        <v>41628</v>
      </c>
      <c r="AG168" s="31">
        <f t="shared" ref="AG168:AG183" si="41">+AH168+AK168</f>
        <v>80000</v>
      </c>
      <c r="AH168" s="91"/>
      <c r="AI168" s="32">
        <v>80000</v>
      </c>
      <c r="AJ168" s="32">
        <v>0</v>
      </c>
      <c r="AK168" s="75">
        <f t="shared" si="40"/>
        <v>80000</v>
      </c>
      <c r="AL168" s="78">
        <v>80000</v>
      </c>
      <c r="AM168" s="77">
        <f t="shared" si="36"/>
        <v>100</v>
      </c>
      <c r="AN168" s="78">
        <f t="shared" si="39"/>
        <v>0</v>
      </c>
      <c r="AO168" s="79"/>
    </row>
    <row r="169" spans="2:41" s="10" customFormat="1" ht="33.75" hidden="1" customHeight="1" x14ac:dyDescent="0.2">
      <c r="B169" s="9">
        <v>1</v>
      </c>
      <c r="C169" s="9" t="s">
        <v>11</v>
      </c>
      <c r="D169" s="29" t="s">
        <v>11</v>
      </c>
      <c r="E169" s="29" t="s">
        <v>121</v>
      </c>
      <c r="F169" s="29"/>
      <c r="G169" s="49" t="s">
        <v>172</v>
      </c>
      <c r="H169" s="9" t="s">
        <v>173</v>
      </c>
      <c r="I169" s="70" t="s">
        <v>409</v>
      </c>
      <c r="J169" s="70"/>
      <c r="K169" s="9" t="s">
        <v>174</v>
      </c>
      <c r="L169" s="82" t="s">
        <v>292</v>
      </c>
      <c r="M169" s="52">
        <v>41089</v>
      </c>
      <c r="N169" s="52">
        <v>41100</v>
      </c>
      <c r="O169" s="44"/>
      <c r="P169" s="101"/>
      <c r="Q169" s="44"/>
      <c r="R169" s="44"/>
      <c r="S169" s="44"/>
      <c r="T169" s="95"/>
      <c r="U169" s="96"/>
      <c r="V169" s="26">
        <v>41089</v>
      </c>
      <c r="W169" s="48">
        <v>18</v>
      </c>
      <c r="X169" s="48">
        <v>18</v>
      </c>
      <c r="Y169" s="29">
        <v>41637</v>
      </c>
      <c r="Z169" s="105">
        <v>12</v>
      </c>
      <c r="AA169" s="105">
        <v>12</v>
      </c>
      <c r="AB169" s="105">
        <v>0</v>
      </c>
      <c r="AC169" s="54"/>
      <c r="AD169" s="105">
        <f>SUBTOTAL(9,Z169:AC169)</f>
        <v>0</v>
      </c>
      <c r="AE169" s="34">
        <f>+X169+AD169</f>
        <v>18</v>
      </c>
      <c r="AF169" s="26">
        <v>42385</v>
      </c>
      <c r="AG169" s="31">
        <f t="shared" si="41"/>
        <v>350000</v>
      </c>
      <c r="AH169" s="91"/>
      <c r="AI169" s="36">
        <v>350000</v>
      </c>
      <c r="AJ169" s="36">
        <v>0</v>
      </c>
      <c r="AK169" s="75">
        <f t="shared" si="40"/>
        <v>350000</v>
      </c>
      <c r="AL169" s="37">
        <v>348543</v>
      </c>
      <c r="AM169" s="77">
        <f t="shared" si="36"/>
        <v>99.583714285714279</v>
      </c>
      <c r="AN169" s="78">
        <f t="shared" si="39"/>
        <v>1457</v>
      </c>
      <c r="AO169" s="79"/>
    </row>
    <row r="170" spans="2:41" s="10" customFormat="1" ht="24.75" hidden="1" customHeight="1" x14ac:dyDescent="0.25">
      <c r="B170" s="9">
        <v>1</v>
      </c>
      <c r="C170" s="9" t="s">
        <v>11</v>
      </c>
      <c r="D170" s="29" t="s">
        <v>11</v>
      </c>
      <c r="E170" s="9" t="s">
        <v>30</v>
      </c>
      <c r="F170" s="9"/>
      <c r="G170" s="49" t="s">
        <v>144</v>
      </c>
      <c r="H170" s="9" t="s">
        <v>145</v>
      </c>
      <c r="I170" s="69" t="s">
        <v>409</v>
      </c>
      <c r="J170" s="69"/>
      <c r="K170" s="50" t="s">
        <v>279</v>
      </c>
      <c r="L170" s="82" t="s">
        <v>279</v>
      </c>
      <c r="M170" s="29">
        <v>41480</v>
      </c>
      <c r="N170" s="29">
        <v>41480</v>
      </c>
      <c r="O170" s="64"/>
      <c r="P170" s="65"/>
      <c r="Q170" s="66"/>
      <c r="R170" s="67"/>
      <c r="S170" s="65"/>
      <c r="T170" s="9"/>
      <c r="U170" s="29"/>
      <c r="V170" s="26">
        <v>41480</v>
      </c>
      <c r="W170" s="48"/>
      <c r="X170" s="48"/>
      <c r="Y170" s="29">
        <v>42439</v>
      </c>
      <c r="Z170" s="105">
        <v>0</v>
      </c>
      <c r="AA170" s="105">
        <v>0</v>
      </c>
      <c r="AB170" s="105">
        <v>0</v>
      </c>
      <c r="AC170" s="54">
        <v>0</v>
      </c>
      <c r="AD170" s="54">
        <v>0</v>
      </c>
      <c r="AE170" s="34">
        <v>33</v>
      </c>
      <c r="AF170" s="26">
        <v>42439</v>
      </c>
      <c r="AG170" s="31">
        <f t="shared" si="41"/>
        <v>236701</v>
      </c>
      <c r="AH170" s="68"/>
      <c r="AI170" s="36">
        <v>236701</v>
      </c>
      <c r="AJ170" s="36">
        <v>0</v>
      </c>
      <c r="AK170" s="75">
        <f t="shared" si="40"/>
        <v>236701</v>
      </c>
      <c r="AL170" s="78">
        <v>236701</v>
      </c>
      <c r="AM170" s="77">
        <f t="shared" si="36"/>
        <v>100</v>
      </c>
      <c r="AN170" s="78">
        <f t="shared" si="39"/>
        <v>0</v>
      </c>
      <c r="AO170" s="79"/>
    </row>
    <row r="171" spans="2:41" s="10" customFormat="1" ht="46.5" hidden="1" customHeight="1" x14ac:dyDescent="0.2">
      <c r="B171" s="9">
        <v>1</v>
      </c>
      <c r="C171" s="9" t="s">
        <v>163</v>
      </c>
      <c r="D171" s="29" t="s">
        <v>163</v>
      </c>
      <c r="E171" s="29" t="s">
        <v>25</v>
      </c>
      <c r="F171" s="29"/>
      <c r="G171" s="49" t="s">
        <v>175</v>
      </c>
      <c r="H171" s="28"/>
      <c r="I171" s="69" t="s">
        <v>409</v>
      </c>
      <c r="J171" s="69"/>
      <c r="K171" s="9" t="s">
        <v>64</v>
      </c>
      <c r="L171" s="82" t="s">
        <v>306</v>
      </c>
      <c r="M171" s="29">
        <v>41240</v>
      </c>
      <c r="N171" s="29">
        <v>41240</v>
      </c>
      <c r="O171" s="44"/>
      <c r="P171" s="44"/>
      <c r="Q171" s="29"/>
      <c r="R171" s="44"/>
      <c r="S171" s="44"/>
      <c r="T171" s="95"/>
      <c r="U171" s="96"/>
      <c r="V171" s="26">
        <v>41240</v>
      </c>
      <c r="W171" s="48">
        <v>12</v>
      </c>
      <c r="X171" s="48">
        <v>12</v>
      </c>
      <c r="Y171" s="29">
        <v>41605</v>
      </c>
      <c r="Z171" s="105">
        <v>6</v>
      </c>
      <c r="AA171" s="105"/>
      <c r="AB171" s="105"/>
      <c r="AC171" s="54"/>
      <c r="AD171" s="162">
        <f>SUBTOTAL(9,Z171:AC171)</f>
        <v>0</v>
      </c>
      <c r="AE171" s="34">
        <f>+X171+AD171</f>
        <v>12</v>
      </c>
      <c r="AF171" s="29">
        <v>41786</v>
      </c>
      <c r="AG171" s="31">
        <f t="shared" si="41"/>
        <v>229417.38</v>
      </c>
      <c r="AH171" s="91"/>
      <c r="AI171" s="36">
        <v>231460.38</v>
      </c>
      <c r="AJ171" s="36">
        <v>2043</v>
      </c>
      <c r="AK171" s="75">
        <f t="shared" si="40"/>
        <v>229417.38</v>
      </c>
      <c r="AL171" s="116">
        <v>229417</v>
      </c>
      <c r="AM171" s="77">
        <f t="shared" si="36"/>
        <v>99.99983436302864</v>
      </c>
      <c r="AN171" s="78">
        <f t="shared" si="39"/>
        <v>0.38000000000465661</v>
      </c>
      <c r="AO171" s="79"/>
    </row>
    <row r="172" spans="2:41" s="108" customFormat="1" ht="33.75" hidden="1" customHeight="1" x14ac:dyDescent="0.2">
      <c r="B172" s="9">
        <v>1</v>
      </c>
      <c r="C172" s="9"/>
      <c r="D172" s="29"/>
      <c r="E172" s="29"/>
      <c r="F172" s="29"/>
      <c r="G172" s="49" t="s">
        <v>339</v>
      </c>
      <c r="H172" s="9" t="s">
        <v>340</v>
      </c>
      <c r="I172" s="70" t="s">
        <v>409</v>
      </c>
      <c r="J172" s="70"/>
      <c r="K172" s="39" t="s">
        <v>58</v>
      </c>
      <c r="L172" s="71"/>
      <c r="M172" s="53">
        <v>38427</v>
      </c>
      <c r="N172" s="53">
        <v>38427</v>
      </c>
      <c r="O172" s="40"/>
      <c r="P172" s="29"/>
      <c r="Q172" s="29"/>
      <c r="R172" s="9"/>
      <c r="S172" s="29"/>
      <c r="T172" s="9"/>
      <c r="U172" s="29"/>
      <c r="V172" s="26">
        <v>38427</v>
      </c>
      <c r="W172" s="48"/>
      <c r="X172" s="48"/>
      <c r="Y172" s="29">
        <v>39618</v>
      </c>
      <c r="Z172" s="105"/>
      <c r="AA172" s="105"/>
      <c r="AB172" s="105"/>
      <c r="AC172" s="54"/>
      <c r="AD172" s="54"/>
      <c r="AE172" s="34">
        <v>33</v>
      </c>
      <c r="AF172" s="54"/>
      <c r="AG172" s="31">
        <f t="shared" si="41"/>
        <v>482600</v>
      </c>
      <c r="AH172" s="42"/>
      <c r="AI172" s="36">
        <v>482600</v>
      </c>
      <c r="AJ172" s="36">
        <v>0</v>
      </c>
      <c r="AK172" s="75">
        <f t="shared" si="40"/>
        <v>482600</v>
      </c>
      <c r="AL172" s="37">
        <f>+AK172-AN172</f>
        <v>399638</v>
      </c>
      <c r="AM172" s="77">
        <f t="shared" si="36"/>
        <v>82.809365934521338</v>
      </c>
      <c r="AN172" s="78">
        <v>82962</v>
      </c>
      <c r="AO172" s="107"/>
    </row>
    <row r="173" spans="2:41" s="10" customFormat="1" ht="35.25" hidden="1" customHeight="1" x14ac:dyDescent="0.2">
      <c r="B173" s="9">
        <v>1</v>
      </c>
      <c r="C173" s="9" t="s">
        <v>11</v>
      </c>
      <c r="D173" s="29" t="s">
        <v>11</v>
      </c>
      <c r="E173" s="29" t="s">
        <v>162</v>
      </c>
      <c r="F173" s="29"/>
      <c r="G173" s="49" t="s">
        <v>178</v>
      </c>
      <c r="H173" s="9" t="s">
        <v>179</v>
      </c>
      <c r="I173" s="69" t="s">
        <v>409</v>
      </c>
      <c r="J173" s="69"/>
      <c r="K173" s="9" t="s">
        <v>133</v>
      </c>
      <c r="L173" s="82" t="s">
        <v>133</v>
      </c>
      <c r="M173" s="52">
        <v>40053</v>
      </c>
      <c r="N173" s="52">
        <v>40078</v>
      </c>
      <c r="O173" s="44"/>
      <c r="P173" s="44"/>
      <c r="Q173" s="44"/>
      <c r="R173" s="44"/>
      <c r="S173" s="44"/>
      <c r="T173" s="36"/>
      <c r="U173" s="96"/>
      <c r="V173" s="26">
        <v>40078</v>
      </c>
      <c r="W173" s="48">
        <v>24</v>
      </c>
      <c r="X173" s="48">
        <v>28</v>
      </c>
      <c r="Y173" s="29">
        <v>41201</v>
      </c>
      <c r="Z173" s="44"/>
      <c r="AA173" s="44"/>
      <c r="AB173" s="44"/>
      <c r="AC173" s="44"/>
      <c r="AD173" s="44"/>
      <c r="AE173" s="34">
        <f>+X173+AD173</f>
        <v>28</v>
      </c>
      <c r="AF173" s="44"/>
      <c r="AG173" s="31">
        <f t="shared" si="41"/>
        <v>1220280</v>
      </c>
      <c r="AH173" s="42">
        <v>120000</v>
      </c>
      <c r="AI173" s="36">
        <v>1100280</v>
      </c>
      <c r="AJ173" s="36">
        <v>0</v>
      </c>
      <c r="AK173" s="75">
        <f t="shared" si="40"/>
        <v>1100280</v>
      </c>
      <c r="AL173" s="37">
        <v>1004202</v>
      </c>
      <c r="AM173" s="77">
        <f t="shared" si="36"/>
        <v>91.267859090413353</v>
      </c>
      <c r="AN173" s="78">
        <f t="shared" ref="AN173:AN180" si="42">+AK173-AL173</f>
        <v>96078</v>
      </c>
      <c r="AO173" s="79"/>
    </row>
    <row r="174" spans="2:41" s="10" customFormat="1" ht="24" hidden="1" customHeight="1" x14ac:dyDescent="0.2">
      <c r="B174" s="9">
        <v>1</v>
      </c>
      <c r="C174" s="9" t="s">
        <v>11</v>
      </c>
      <c r="D174" s="29" t="s">
        <v>11</v>
      </c>
      <c r="E174" s="29" t="s">
        <v>150</v>
      </c>
      <c r="F174" s="29"/>
      <c r="G174" s="49" t="s">
        <v>180</v>
      </c>
      <c r="H174" s="9" t="s">
        <v>181</v>
      </c>
      <c r="I174" s="69" t="s">
        <v>409</v>
      </c>
      <c r="J174" s="69"/>
      <c r="K174" s="9" t="s">
        <v>133</v>
      </c>
      <c r="L174" s="82" t="s">
        <v>133</v>
      </c>
      <c r="M174" s="52">
        <v>40154</v>
      </c>
      <c r="N174" s="52">
        <v>40225</v>
      </c>
      <c r="O174" s="44"/>
      <c r="P174" s="44"/>
      <c r="Q174" s="44"/>
      <c r="R174" s="44"/>
      <c r="S174" s="44"/>
      <c r="T174" s="36"/>
      <c r="U174" s="96"/>
      <c r="V174" s="26">
        <v>40225</v>
      </c>
      <c r="W174" s="48"/>
      <c r="X174" s="48"/>
      <c r="Y174" s="29">
        <v>41187</v>
      </c>
      <c r="Z174" s="44"/>
      <c r="AA174" s="44"/>
      <c r="AB174" s="44"/>
      <c r="AC174" s="44"/>
      <c r="AD174" s="44"/>
      <c r="AE174" s="34">
        <v>32</v>
      </c>
      <c r="AF174" s="44"/>
      <c r="AG174" s="31">
        <f t="shared" si="41"/>
        <v>750000</v>
      </c>
      <c r="AH174" s="91">
        <v>250000</v>
      </c>
      <c r="AI174" s="36">
        <v>500000</v>
      </c>
      <c r="AJ174" s="36">
        <v>0</v>
      </c>
      <c r="AK174" s="75">
        <f t="shared" si="40"/>
        <v>500000</v>
      </c>
      <c r="AL174" s="37">
        <v>498129</v>
      </c>
      <c r="AM174" s="77">
        <f t="shared" si="36"/>
        <v>99.625799999999998</v>
      </c>
      <c r="AN174" s="78">
        <f t="shared" si="42"/>
        <v>1871</v>
      </c>
      <c r="AO174" s="79"/>
    </row>
    <row r="175" spans="2:41" s="10" customFormat="1" ht="25.5" hidden="1" x14ac:dyDescent="0.2">
      <c r="B175" s="9">
        <v>1</v>
      </c>
      <c r="C175" s="9" t="s">
        <v>11</v>
      </c>
      <c r="D175" s="29" t="s">
        <v>182</v>
      </c>
      <c r="E175" s="29" t="s">
        <v>182</v>
      </c>
      <c r="F175" s="29"/>
      <c r="G175" s="49" t="s">
        <v>183</v>
      </c>
      <c r="H175" s="9" t="s">
        <v>184</v>
      </c>
      <c r="I175" s="69" t="s">
        <v>409</v>
      </c>
      <c r="J175" s="69"/>
      <c r="K175" s="9" t="s">
        <v>334</v>
      </c>
      <c r="L175" s="82" t="s">
        <v>335</v>
      </c>
      <c r="M175" s="52">
        <v>40955</v>
      </c>
      <c r="N175" s="52">
        <v>40962</v>
      </c>
      <c r="O175" s="44"/>
      <c r="P175" s="44"/>
      <c r="Q175" s="44"/>
      <c r="R175" s="44"/>
      <c r="S175" s="44"/>
      <c r="T175" s="36"/>
      <c r="U175" s="96"/>
      <c r="V175" s="26">
        <v>40962</v>
      </c>
      <c r="W175" s="48"/>
      <c r="X175" s="48">
        <v>12</v>
      </c>
      <c r="Y175" s="29">
        <v>41326</v>
      </c>
      <c r="Z175" s="44"/>
      <c r="AA175" s="44"/>
      <c r="AB175" s="44"/>
      <c r="AC175" s="44"/>
      <c r="AD175" s="44"/>
      <c r="AE175" s="34">
        <f t="shared" ref="AE175:AE180" si="43">+X175+AD175</f>
        <v>12</v>
      </c>
      <c r="AF175" s="44"/>
      <c r="AG175" s="31">
        <f t="shared" si="41"/>
        <v>200000</v>
      </c>
      <c r="AH175" s="91"/>
      <c r="AI175" s="36">
        <v>200000</v>
      </c>
      <c r="AJ175" s="36">
        <v>0</v>
      </c>
      <c r="AK175" s="75">
        <f t="shared" si="40"/>
        <v>200000</v>
      </c>
      <c r="AL175" s="37">
        <v>195796</v>
      </c>
      <c r="AM175" s="77">
        <f t="shared" si="36"/>
        <v>97.897999999999996</v>
      </c>
      <c r="AN175" s="78">
        <f t="shared" si="42"/>
        <v>4204</v>
      </c>
      <c r="AO175" s="79"/>
    </row>
    <row r="176" spans="2:41" s="10" customFormat="1" ht="51" hidden="1" customHeight="1" x14ac:dyDescent="0.2">
      <c r="B176" s="9">
        <v>1</v>
      </c>
      <c r="C176" s="9" t="s">
        <v>11</v>
      </c>
      <c r="D176" s="29" t="s">
        <v>182</v>
      </c>
      <c r="E176" s="29" t="s">
        <v>182</v>
      </c>
      <c r="F176" s="29"/>
      <c r="G176" s="49" t="s">
        <v>185</v>
      </c>
      <c r="H176" s="9" t="s">
        <v>186</v>
      </c>
      <c r="I176" s="69" t="s">
        <v>409</v>
      </c>
      <c r="J176" s="69"/>
      <c r="K176" s="9" t="s">
        <v>334</v>
      </c>
      <c r="L176" s="82" t="s">
        <v>335</v>
      </c>
      <c r="M176" s="52">
        <v>41032</v>
      </c>
      <c r="N176" s="52">
        <v>41036</v>
      </c>
      <c r="O176" s="44"/>
      <c r="P176" s="44"/>
      <c r="Q176" s="44"/>
      <c r="R176" s="44"/>
      <c r="S176" s="44"/>
      <c r="T176" s="36"/>
      <c r="U176" s="96"/>
      <c r="V176" s="26">
        <v>41036</v>
      </c>
      <c r="W176" s="48"/>
      <c r="X176" s="48">
        <v>8</v>
      </c>
      <c r="Y176" s="29">
        <v>41328</v>
      </c>
      <c r="Z176" s="44"/>
      <c r="AA176" s="44"/>
      <c r="AB176" s="44"/>
      <c r="AC176" s="44"/>
      <c r="AD176" s="44"/>
      <c r="AE176" s="34">
        <f t="shared" si="43"/>
        <v>8</v>
      </c>
      <c r="AF176" s="44"/>
      <c r="AG176" s="31">
        <f t="shared" si="41"/>
        <v>200000</v>
      </c>
      <c r="AH176" s="91"/>
      <c r="AI176" s="36">
        <v>200000</v>
      </c>
      <c r="AJ176" s="36">
        <v>0</v>
      </c>
      <c r="AK176" s="75">
        <f t="shared" si="40"/>
        <v>200000</v>
      </c>
      <c r="AL176" s="37">
        <v>200000</v>
      </c>
      <c r="AM176" s="77">
        <f t="shared" si="36"/>
        <v>100</v>
      </c>
      <c r="AN176" s="78">
        <f t="shared" si="42"/>
        <v>0</v>
      </c>
      <c r="AO176" s="79"/>
    </row>
    <row r="177" spans="1:41" s="10" customFormat="1" ht="39" hidden="1" customHeight="1" x14ac:dyDescent="0.2">
      <c r="B177" s="9">
        <v>1</v>
      </c>
      <c r="C177" s="9" t="s">
        <v>11</v>
      </c>
      <c r="D177" s="29" t="s">
        <v>11</v>
      </c>
      <c r="E177" s="29" t="s">
        <v>136</v>
      </c>
      <c r="F177" s="29"/>
      <c r="G177" s="49" t="s">
        <v>187</v>
      </c>
      <c r="H177" s="9" t="s">
        <v>188</v>
      </c>
      <c r="I177" s="69" t="s">
        <v>409</v>
      </c>
      <c r="J177" s="69"/>
      <c r="K177" s="9" t="s">
        <v>52</v>
      </c>
      <c r="L177" s="82" t="s">
        <v>52</v>
      </c>
      <c r="M177" s="52">
        <v>41253</v>
      </c>
      <c r="N177" s="52">
        <v>41253</v>
      </c>
      <c r="O177" s="44"/>
      <c r="P177" s="44"/>
      <c r="Q177" s="44"/>
      <c r="R177" s="44"/>
      <c r="S177" s="44"/>
      <c r="T177" s="36"/>
      <c r="U177" s="96"/>
      <c r="V177" s="26">
        <v>41253</v>
      </c>
      <c r="W177" s="48">
        <v>24</v>
      </c>
      <c r="X177" s="48">
        <v>24</v>
      </c>
      <c r="Y177" s="29">
        <v>41983</v>
      </c>
      <c r="Z177" s="105">
        <v>10</v>
      </c>
      <c r="AA177" s="105">
        <v>0</v>
      </c>
      <c r="AB177" s="105">
        <v>0</v>
      </c>
      <c r="AC177" s="54">
        <v>0</v>
      </c>
      <c r="AD177" s="105">
        <f>SUBTOTAL(9,Z177:AC177)</f>
        <v>0</v>
      </c>
      <c r="AE177" s="34">
        <f t="shared" si="43"/>
        <v>24</v>
      </c>
      <c r="AF177" s="26">
        <v>42279</v>
      </c>
      <c r="AG177" s="31">
        <f t="shared" si="41"/>
        <v>275980</v>
      </c>
      <c r="AH177" s="85">
        <v>28000</v>
      </c>
      <c r="AI177" s="36">
        <v>247980</v>
      </c>
      <c r="AJ177" s="36">
        <v>0</v>
      </c>
      <c r="AK177" s="75">
        <f t="shared" si="40"/>
        <v>247980</v>
      </c>
      <c r="AL177" s="37">
        <v>247980</v>
      </c>
      <c r="AM177" s="77">
        <f t="shared" si="36"/>
        <v>100</v>
      </c>
      <c r="AN177" s="78">
        <f t="shared" si="42"/>
        <v>0</v>
      </c>
      <c r="AO177" s="79"/>
    </row>
    <row r="178" spans="1:41" s="10" customFormat="1" ht="24.75" hidden="1" customHeight="1" x14ac:dyDescent="0.2">
      <c r="B178" s="9">
        <v>1</v>
      </c>
      <c r="C178" s="9" t="s">
        <v>11</v>
      </c>
      <c r="D178" s="29" t="s">
        <v>189</v>
      </c>
      <c r="E178" s="28" t="s">
        <v>189</v>
      </c>
      <c r="F178" s="28"/>
      <c r="G178" s="49" t="s">
        <v>190</v>
      </c>
      <c r="H178" s="9" t="s">
        <v>191</v>
      </c>
      <c r="I178" s="69" t="s">
        <v>409</v>
      </c>
      <c r="J178" s="69"/>
      <c r="K178" s="9" t="s">
        <v>279</v>
      </c>
      <c r="L178" s="82" t="s">
        <v>279</v>
      </c>
      <c r="M178" s="52">
        <v>37433</v>
      </c>
      <c r="N178" s="52">
        <v>37468</v>
      </c>
      <c r="O178" s="44"/>
      <c r="P178" s="44"/>
      <c r="Q178" s="44"/>
      <c r="R178" s="44"/>
      <c r="S178" s="44"/>
      <c r="T178" s="118"/>
      <c r="U178" s="44"/>
      <c r="V178" s="26">
        <v>37468</v>
      </c>
      <c r="W178" s="48">
        <v>36</v>
      </c>
      <c r="X178" s="48">
        <v>40</v>
      </c>
      <c r="Y178" s="29">
        <v>38717</v>
      </c>
      <c r="Z178" s="105">
        <v>96</v>
      </c>
      <c r="AA178" s="105">
        <v>0</v>
      </c>
      <c r="AB178" s="105">
        <v>0</v>
      </c>
      <c r="AC178" s="54">
        <v>0</v>
      </c>
      <c r="AD178" s="105">
        <f>SUBTOTAL(9,Z178:AC178)</f>
        <v>0</v>
      </c>
      <c r="AE178" s="34">
        <f t="shared" si="43"/>
        <v>40</v>
      </c>
      <c r="AF178" s="26">
        <v>41635</v>
      </c>
      <c r="AG178" s="31">
        <f t="shared" si="41"/>
        <v>641000</v>
      </c>
      <c r="AH178" s="91"/>
      <c r="AI178" s="43">
        <v>641000</v>
      </c>
      <c r="AJ178" s="43">
        <v>0</v>
      </c>
      <c r="AK178" s="75">
        <f t="shared" si="40"/>
        <v>641000</v>
      </c>
      <c r="AL178" s="37">
        <v>459799</v>
      </c>
      <c r="AM178" s="77">
        <f t="shared" si="36"/>
        <v>71.73151326053042</v>
      </c>
      <c r="AN178" s="78">
        <f t="shared" si="42"/>
        <v>181201</v>
      </c>
      <c r="AO178" s="79"/>
    </row>
    <row r="179" spans="1:41" s="10" customFormat="1" ht="24.75" hidden="1" customHeight="1" x14ac:dyDescent="0.2">
      <c r="B179" s="9">
        <v>1</v>
      </c>
      <c r="C179" s="9" t="s">
        <v>11</v>
      </c>
      <c r="D179" s="9" t="s">
        <v>11</v>
      </c>
      <c r="E179" s="9" t="s">
        <v>143</v>
      </c>
      <c r="F179" s="9"/>
      <c r="G179" s="49" t="s">
        <v>196</v>
      </c>
      <c r="H179" s="9" t="s">
        <v>197</v>
      </c>
      <c r="I179" s="69" t="s">
        <v>409</v>
      </c>
      <c r="J179" s="69"/>
      <c r="K179" s="9" t="s">
        <v>279</v>
      </c>
      <c r="L179" s="82" t="s">
        <v>279</v>
      </c>
      <c r="M179" s="52">
        <v>41145</v>
      </c>
      <c r="N179" s="52">
        <v>41145</v>
      </c>
      <c r="O179" s="44"/>
      <c r="P179" s="44"/>
      <c r="Q179" s="44"/>
      <c r="R179" s="44"/>
      <c r="S179" s="44"/>
      <c r="T179" s="44"/>
      <c r="U179" s="44"/>
      <c r="V179" s="26">
        <v>41145</v>
      </c>
      <c r="W179" s="48"/>
      <c r="X179" s="48">
        <v>14</v>
      </c>
      <c r="Y179" s="29">
        <v>41577</v>
      </c>
      <c r="Z179" s="105"/>
      <c r="AA179" s="105"/>
      <c r="AB179" s="105"/>
      <c r="AC179" s="54"/>
      <c r="AD179" s="105">
        <f>SUBTOTAL(9,Z179:AC179)</f>
        <v>0</v>
      </c>
      <c r="AE179" s="34">
        <f t="shared" si="43"/>
        <v>14</v>
      </c>
      <c r="AF179" s="26"/>
      <c r="AG179" s="31">
        <f t="shared" si="41"/>
        <v>20000</v>
      </c>
      <c r="AH179" s="91"/>
      <c r="AI179" s="42">
        <v>20000</v>
      </c>
      <c r="AJ179" s="42">
        <v>0</v>
      </c>
      <c r="AK179" s="75">
        <f t="shared" si="40"/>
        <v>20000</v>
      </c>
      <c r="AL179" s="86">
        <v>18614</v>
      </c>
      <c r="AM179" s="77">
        <f t="shared" si="36"/>
        <v>93.07</v>
      </c>
      <c r="AN179" s="78">
        <f t="shared" si="42"/>
        <v>1386</v>
      </c>
      <c r="AO179" s="79"/>
    </row>
    <row r="180" spans="1:41" s="10" customFormat="1" ht="50.1" hidden="1" customHeight="1" x14ac:dyDescent="0.2">
      <c r="B180" s="9">
        <v>1</v>
      </c>
      <c r="C180" s="9" t="s">
        <v>11</v>
      </c>
      <c r="D180" s="9" t="s">
        <v>11</v>
      </c>
      <c r="E180" s="9" t="s">
        <v>25</v>
      </c>
      <c r="F180" s="9"/>
      <c r="G180" s="49" t="s">
        <v>209</v>
      </c>
      <c r="H180" s="9" t="s">
        <v>210</v>
      </c>
      <c r="I180" s="69" t="s">
        <v>409</v>
      </c>
      <c r="J180" s="69"/>
      <c r="K180" s="9" t="s">
        <v>334</v>
      </c>
      <c r="L180" s="82" t="s">
        <v>307</v>
      </c>
      <c r="M180" s="52">
        <v>41619</v>
      </c>
      <c r="N180" s="52">
        <v>41619</v>
      </c>
      <c r="O180" s="44"/>
      <c r="P180" s="44"/>
      <c r="Q180" s="44"/>
      <c r="R180" s="44"/>
      <c r="S180" s="44"/>
      <c r="T180" s="44"/>
      <c r="U180" s="44"/>
      <c r="V180" s="26">
        <v>41619</v>
      </c>
      <c r="W180" s="48">
        <v>12</v>
      </c>
      <c r="X180" s="48">
        <v>18</v>
      </c>
      <c r="Y180" s="29">
        <v>42166</v>
      </c>
      <c r="Z180" s="105">
        <v>3</v>
      </c>
      <c r="AA180" s="105">
        <v>0</v>
      </c>
      <c r="AB180" s="105">
        <v>0</v>
      </c>
      <c r="AC180" s="54">
        <v>0</v>
      </c>
      <c r="AD180" s="105">
        <f>SUBTOTAL(9,Z180:AC180)</f>
        <v>0</v>
      </c>
      <c r="AE180" s="34">
        <f t="shared" si="43"/>
        <v>18</v>
      </c>
      <c r="AF180" s="26">
        <v>42270</v>
      </c>
      <c r="AG180" s="31">
        <f t="shared" si="41"/>
        <v>250000</v>
      </c>
      <c r="AH180" s="91"/>
      <c r="AI180" s="42">
        <v>250000</v>
      </c>
      <c r="AJ180" s="42">
        <v>0</v>
      </c>
      <c r="AK180" s="75">
        <f t="shared" si="40"/>
        <v>250000</v>
      </c>
      <c r="AL180" s="86">
        <v>240333</v>
      </c>
      <c r="AM180" s="77">
        <f t="shared" si="36"/>
        <v>96.133200000000002</v>
      </c>
      <c r="AN180" s="78">
        <f t="shared" si="42"/>
        <v>9667</v>
      </c>
      <c r="AO180" s="79"/>
    </row>
    <row r="181" spans="1:41" s="10" customFormat="1" ht="48" hidden="1" customHeight="1" x14ac:dyDescent="0.25">
      <c r="B181" s="9">
        <v>1</v>
      </c>
      <c r="C181" s="9" t="s">
        <v>139</v>
      </c>
      <c r="D181" s="29" t="s">
        <v>336</v>
      </c>
      <c r="E181" s="29" t="s">
        <v>336</v>
      </c>
      <c r="F181" s="29"/>
      <c r="G181" s="49" t="s">
        <v>157</v>
      </c>
      <c r="H181" s="29" t="s">
        <v>158</v>
      </c>
      <c r="I181" s="70" t="s">
        <v>409</v>
      </c>
      <c r="J181" s="70"/>
      <c r="K181" s="50" t="s">
        <v>307</v>
      </c>
      <c r="L181" s="82" t="s">
        <v>307</v>
      </c>
      <c r="M181" s="29">
        <v>40346</v>
      </c>
      <c r="N181" s="29">
        <v>40598</v>
      </c>
      <c r="O181" s="40"/>
      <c r="P181" s="54"/>
      <c r="Q181" s="29">
        <v>40598</v>
      </c>
      <c r="R181" s="9"/>
      <c r="S181" s="29"/>
      <c r="T181" s="9"/>
      <c r="U181" s="29"/>
      <c r="V181" s="26">
        <v>40745</v>
      </c>
      <c r="W181" s="48"/>
      <c r="X181" s="48"/>
      <c r="Y181" s="29">
        <v>42470</v>
      </c>
      <c r="Z181" s="105">
        <v>0</v>
      </c>
      <c r="AA181" s="105"/>
      <c r="AB181" s="105"/>
      <c r="AC181" s="54"/>
      <c r="AD181" s="105"/>
      <c r="AE181" s="34">
        <v>54</v>
      </c>
      <c r="AF181" s="26">
        <v>42470</v>
      </c>
      <c r="AG181" s="31">
        <f t="shared" si="41"/>
        <v>4500000</v>
      </c>
      <c r="AH181" s="42"/>
      <c r="AI181" s="36">
        <v>4500000</v>
      </c>
      <c r="AJ181" s="36">
        <v>0</v>
      </c>
      <c r="AK181" s="75">
        <f t="shared" si="40"/>
        <v>4500000</v>
      </c>
      <c r="AL181" s="37">
        <f>+AK181-AN181</f>
        <v>4409976</v>
      </c>
      <c r="AM181" s="77">
        <f t="shared" si="36"/>
        <v>97.999466666666663</v>
      </c>
      <c r="AN181" s="78">
        <v>90024</v>
      </c>
      <c r="AO181" s="79"/>
    </row>
    <row r="182" spans="1:41" s="10" customFormat="1" ht="45" hidden="1" customHeight="1" x14ac:dyDescent="0.25">
      <c r="B182" s="9">
        <v>1</v>
      </c>
      <c r="C182" s="9" t="s">
        <v>139</v>
      </c>
      <c r="D182" s="29" t="s">
        <v>336</v>
      </c>
      <c r="E182" s="29" t="s">
        <v>336</v>
      </c>
      <c r="F182" s="29"/>
      <c r="G182" s="49" t="s">
        <v>338</v>
      </c>
      <c r="H182" s="29" t="s">
        <v>337</v>
      </c>
      <c r="I182" s="70" t="s">
        <v>409</v>
      </c>
      <c r="J182" s="70"/>
      <c r="K182" s="50" t="s">
        <v>307</v>
      </c>
      <c r="L182" s="82" t="s">
        <v>307</v>
      </c>
      <c r="M182" s="29">
        <v>38632</v>
      </c>
      <c r="N182" s="29">
        <v>38632</v>
      </c>
      <c r="O182" s="40"/>
      <c r="P182" s="54"/>
      <c r="Q182" s="29"/>
      <c r="R182" s="9"/>
      <c r="S182" s="29"/>
      <c r="T182" s="9"/>
      <c r="U182" s="29"/>
      <c r="V182" s="26">
        <v>38632</v>
      </c>
      <c r="W182" s="48"/>
      <c r="X182" s="48"/>
      <c r="Y182" s="29">
        <v>39447</v>
      </c>
      <c r="Z182" s="105"/>
      <c r="AA182" s="105"/>
      <c r="AB182" s="105"/>
      <c r="AC182" s="54"/>
      <c r="AD182" s="54"/>
      <c r="AE182" s="34">
        <v>26</v>
      </c>
      <c r="AF182" s="97"/>
      <c r="AG182" s="31">
        <f t="shared" si="41"/>
        <v>313000</v>
      </c>
      <c r="AH182" s="42"/>
      <c r="AI182" s="36">
        <v>313000</v>
      </c>
      <c r="AJ182" s="36"/>
      <c r="AK182" s="75">
        <f t="shared" si="40"/>
        <v>313000</v>
      </c>
      <c r="AL182" s="37">
        <v>289073</v>
      </c>
      <c r="AM182" s="77">
        <f t="shared" si="36"/>
        <v>92.355591054313095</v>
      </c>
      <c r="AN182" s="78">
        <f t="shared" ref="AN182:AN196" si="44">+AK182-AL182</f>
        <v>23927</v>
      </c>
      <c r="AO182" s="79"/>
    </row>
    <row r="183" spans="1:41" s="10" customFormat="1" ht="37.5" hidden="1" customHeight="1" x14ac:dyDescent="0.2">
      <c r="B183" s="9">
        <v>1</v>
      </c>
      <c r="C183" s="9" t="s">
        <v>139</v>
      </c>
      <c r="D183" s="29" t="s">
        <v>149</v>
      </c>
      <c r="E183" s="29" t="s">
        <v>53</v>
      </c>
      <c r="F183" s="29"/>
      <c r="G183" s="49" t="s">
        <v>202</v>
      </c>
      <c r="H183" s="29" t="s">
        <v>203</v>
      </c>
      <c r="I183" s="40" t="s">
        <v>409</v>
      </c>
      <c r="J183" s="40"/>
      <c r="K183" s="9" t="s">
        <v>58</v>
      </c>
      <c r="L183" s="69" t="s">
        <v>58</v>
      </c>
      <c r="M183" s="29">
        <v>39710</v>
      </c>
      <c r="N183" s="29">
        <v>39710</v>
      </c>
      <c r="O183" s="44"/>
      <c r="P183" s="44"/>
      <c r="Q183" s="44"/>
      <c r="R183" s="44"/>
      <c r="S183" s="44"/>
      <c r="T183" s="44"/>
      <c r="U183" s="44"/>
      <c r="V183" s="26">
        <v>39710</v>
      </c>
      <c r="W183" s="119"/>
      <c r="X183" s="119"/>
      <c r="Y183" s="29">
        <v>40421</v>
      </c>
      <c r="Z183" s="44"/>
      <c r="AA183" s="44"/>
      <c r="AB183" s="44"/>
      <c r="AC183" s="44"/>
      <c r="AD183" s="44"/>
      <c r="AE183" s="34">
        <v>33</v>
      </c>
      <c r="AF183" s="26">
        <v>41334</v>
      </c>
      <c r="AG183" s="31">
        <f t="shared" si="41"/>
        <v>198230</v>
      </c>
      <c r="AH183" s="91"/>
      <c r="AI183" s="36">
        <v>198230</v>
      </c>
      <c r="AJ183" s="36">
        <v>0</v>
      </c>
      <c r="AK183" s="75">
        <f t="shared" si="40"/>
        <v>198230</v>
      </c>
      <c r="AL183" s="86">
        <v>198230</v>
      </c>
      <c r="AM183" s="77">
        <f t="shared" ref="AM183:AM196" si="45">AL183/AK183*100</f>
        <v>100</v>
      </c>
      <c r="AN183" s="78">
        <f t="shared" si="44"/>
        <v>0</v>
      </c>
      <c r="AO183" s="79"/>
    </row>
    <row r="184" spans="1:41" s="10" customFormat="1" ht="47.25" hidden="1" customHeight="1" x14ac:dyDescent="0.2">
      <c r="B184" s="9">
        <v>1</v>
      </c>
      <c r="C184" s="9" t="s">
        <v>550</v>
      </c>
      <c r="D184" s="29" t="s">
        <v>550</v>
      </c>
      <c r="E184" s="29" t="s">
        <v>118</v>
      </c>
      <c r="F184" s="29"/>
      <c r="G184" s="49" t="s">
        <v>577</v>
      </c>
      <c r="H184" s="29" t="s">
        <v>578</v>
      </c>
      <c r="I184" s="40" t="s">
        <v>409</v>
      </c>
      <c r="J184" s="161" t="s">
        <v>579</v>
      </c>
      <c r="K184" s="9" t="s">
        <v>58</v>
      </c>
      <c r="L184" s="69" t="s">
        <v>58</v>
      </c>
      <c r="M184" s="29">
        <v>42116</v>
      </c>
      <c r="N184" s="29"/>
      <c r="O184" s="44"/>
      <c r="P184" s="44"/>
      <c r="Q184" s="44"/>
      <c r="R184" s="44"/>
      <c r="S184" s="44"/>
      <c r="T184" s="44"/>
      <c r="U184" s="44"/>
      <c r="V184" s="26">
        <v>42116</v>
      </c>
      <c r="W184" s="88">
        <v>6</v>
      </c>
      <c r="X184" s="88">
        <v>6</v>
      </c>
      <c r="Y184" s="29">
        <v>42299</v>
      </c>
      <c r="Z184" s="44"/>
      <c r="AA184" s="44"/>
      <c r="AB184" s="44"/>
      <c r="AC184" s="44"/>
      <c r="AD184" s="44"/>
      <c r="AE184" s="34"/>
      <c r="AF184" s="26"/>
      <c r="AG184" s="31"/>
      <c r="AH184" s="91"/>
      <c r="AI184" s="36">
        <v>28200</v>
      </c>
      <c r="AJ184" s="36"/>
      <c r="AK184" s="75">
        <f t="shared" si="40"/>
        <v>28200</v>
      </c>
      <c r="AL184" s="86">
        <v>28200</v>
      </c>
      <c r="AM184" s="77">
        <f t="shared" si="45"/>
        <v>100</v>
      </c>
      <c r="AN184" s="78">
        <f t="shared" si="44"/>
        <v>0</v>
      </c>
      <c r="AO184" s="79"/>
    </row>
    <row r="185" spans="1:41" s="10" customFormat="1" ht="63.75" hidden="1" x14ac:dyDescent="0.2">
      <c r="B185" s="9">
        <v>1</v>
      </c>
      <c r="C185" s="9" t="s">
        <v>550</v>
      </c>
      <c r="D185" s="29" t="s">
        <v>550</v>
      </c>
      <c r="E185" s="29" t="s">
        <v>53</v>
      </c>
      <c r="F185" s="29" t="s">
        <v>554</v>
      </c>
      <c r="G185" s="49" t="s">
        <v>551</v>
      </c>
      <c r="H185" s="29" t="s">
        <v>552</v>
      </c>
      <c r="I185" s="40" t="s">
        <v>409</v>
      </c>
      <c r="J185" s="161" t="s">
        <v>553</v>
      </c>
      <c r="K185" s="9" t="s">
        <v>58</v>
      </c>
      <c r="L185" s="69" t="s">
        <v>58</v>
      </c>
      <c r="M185" s="29">
        <v>43158</v>
      </c>
      <c r="N185" s="29"/>
      <c r="O185" s="44"/>
      <c r="P185" s="44"/>
      <c r="Q185" s="44"/>
      <c r="R185" s="44"/>
      <c r="S185" s="44"/>
      <c r="T185" s="44"/>
      <c r="U185" s="44"/>
      <c r="V185" s="26">
        <v>43158</v>
      </c>
      <c r="W185" s="88">
        <v>6</v>
      </c>
      <c r="X185" s="88">
        <v>6</v>
      </c>
      <c r="Y185" s="29">
        <v>43342</v>
      </c>
      <c r="Z185" s="34">
        <v>4</v>
      </c>
      <c r="AA185" s="44"/>
      <c r="AB185" s="44"/>
      <c r="AC185" s="44"/>
      <c r="AD185" s="34">
        <f>SUM(Z185:AC185)</f>
        <v>4</v>
      </c>
      <c r="AE185" s="34"/>
      <c r="AF185" s="26">
        <v>43465</v>
      </c>
      <c r="AG185" s="31">
        <v>60000</v>
      </c>
      <c r="AH185" s="91"/>
      <c r="AI185" s="36">
        <v>60000</v>
      </c>
      <c r="AJ185" s="36"/>
      <c r="AK185" s="75">
        <v>60000</v>
      </c>
      <c r="AL185" s="86">
        <v>60000</v>
      </c>
      <c r="AM185" s="77">
        <f t="shared" si="45"/>
        <v>100</v>
      </c>
      <c r="AN185" s="78">
        <f t="shared" si="44"/>
        <v>0</v>
      </c>
      <c r="AO185" s="79"/>
    </row>
    <row r="186" spans="1:41" s="10" customFormat="1" ht="24.75" hidden="1" customHeight="1" x14ac:dyDescent="0.2">
      <c r="A186" s="10" t="s">
        <v>358</v>
      </c>
      <c r="B186" s="9">
        <v>1</v>
      </c>
      <c r="C186" s="115" t="s">
        <v>550</v>
      </c>
      <c r="D186" s="29" t="s">
        <v>550</v>
      </c>
      <c r="E186" s="225" t="s">
        <v>30</v>
      </c>
      <c r="F186" s="29"/>
      <c r="G186" s="219" t="s">
        <v>555</v>
      </c>
      <c r="H186" s="225" t="s">
        <v>556</v>
      </c>
      <c r="I186" s="241" t="s">
        <v>409</v>
      </c>
      <c r="J186" s="242" t="s">
        <v>557</v>
      </c>
      <c r="K186" s="115" t="s">
        <v>279</v>
      </c>
      <c r="L186" s="243" t="s">
        <v>279</v>
      </c>
      <c r="M186" s="225">
        <v>43242</v>
      </c>
      <c r="N186" s="29"/>
      <c r="O186" s="44"/>
      <c r="P186" s="44"/>
      <c r="Q186" s="44"/>
      <c r="R186" s="44"/>
      <c r="S186" s="44"/>
      <c r="T186" s="44"/>
      <c r="U186" s="44"/>
      <c r="V186" s="222">
        <v>43242</v>
      </c>
      <c r="W186" s="244">
        <v>4</v>
      </c>
      <c r="X186" s="244">
        <v>4</v>
      </c>
      <c r="Y186" s="225">
        <v>43373</v>
      </c>
      <c r="Z186" s="34">
        <v>8</v>
      </c>
      <c r="AA186" s="44"/>
      <c r="AB186" s="44"/>
      <c r="AC186" s="44"/>
      <c r="AD186" s="34">
        <f>SUM(Z186:AC186)</f>
        <v>8</v>
      </c>
      <c r="AE186" s="34"/>
      <c r="AF186" s="26">
        <v>43585</v>
      </c>
      <c r="AG186" s="229">
        <v>141000</v>
      </c>
      <c r="AH186" s="239"/>
      <c r="AI186" s="240">
        <v>141000</v>
      </c>
      <c r="AJ186" s="240"/>
      <c r="AK186" s="232">
        <v>141000</v>
      </c>
      <c r="AL186" s="245">
        <v>140178</v>
      </c>
      <c r="AM186" s="234">
        <f t="shared" si="45"/>
        <v>99.417021276595747</v>
      </c>
      <c r="AN186" s="235">
        <f t="shared" si="44"/>
        <v>822</v>
      </c>
      <c r="AO186" s="79"/>
    </row>
    <row r="187" spans="1:41" s="79" customFormat="1" ht="50.1" customHeight="1" x14ac:dyDescent="0.2">
      <c r="A187" s="10"/>
      <c r="B187" s="69">
        <v>1</v>
      </c>
      <c r="C187" s="9" t="s">
        <v>550</v>
      </c>
      <c r="D187" s="216" t="s">
        <v>550</v>
      </c>
      <c r="E187" s="29" t="s">
        <v>71</v>
      </c>
      <c r="F187" s="216"/>
      <c r="G187" s="49" t="s">
        <v>595</v>
      </c>
      <c r="H187" s="29" t="s">
        <v>596</v>
      </c>
      <c r="I187" s="40" t="s">
        <v>28</v>
      </c>
      <c r="J187" s="161" t="s">
        <v>604</v>
      </c>
      <c r="K187" s="9" t="s">
        <v>328</v>
      </c>
      <c r="L187" s="9" t="s">
        <v>329</v>
      </c>
      <c r="M187" s="29">
        <v>43612</v>
      </c>
      <c r="N187" s="210"/>
      <c r="O187" s="44"/>
      <c r="P187" s="44"/>
      <c r="Q187" s="44"/>
      <c r="R187" s="44"/>
      <c r="S187" s="44"/>
      <c r="T187" s="44"/>
      <c r="U187" s="201"/>
      <c r="V187" s="26"/>
      <c r="W187" s="88"/>
      <c r="X187" s="88"/>
      <c r="Y187" s="29">
        <v>43982</v>
      </c>
      <c r="Z187" s="217">
        <v>6</v>
      </c>
      <c r="AA187" s="44">
        <v>9</v>
      </c>
      <c r="AB187" s="44"/>
      <c r="AC187" s="44"/>
      <c r="AD187" s="34"/>
      <c r="AE187" s="34"/>
      <c r="AF187" s="200">
        <v>44408</v>
      </c>
      <c r="AG187" s="43"/>
      <c r="AH187" s="91"/>
      <c r="AI187" s="36">
        <v>85000</v>
      </c>
      <c r="AJ187" s="36"/>
      <c r="AK187" s="315">
        <f>AI187-AJ187</f>
        <v>85000</v>
      </c>
      <c r="AL187" s="315">
        <v>67704</v>
      </c>
      <c r="AM187" s="123">
        <f t="shared" si="45"/>
        <v>79.651764705882357</v>
      </c>
      <c r="AN187" s="315">
        <f t="shared" si="44"/>
        <v>17296</v>
      </c>
    </row>
    <row r="188" spans="1:41" s="10" customFormat="1" ht="50.1" hidden="1" customHeight="1" x14ac:dyDescent="0.2">
      <c r="B188" s="9">
        <v>1</v>
      </c>
      <c r="C188" s="80" t="s">
        <v>550</v>
      </c>
      <c r="D188" s="29" t="s">
        <v>550</v>
      </c>
      <c r="E188" s="141" t="s">
        <v>25</v>
      </c>
      <c r="F188" s="29"/>
      <c r="G188" s="264" t="s">
        <v>680</v>
      </c>
      <c r="H188" s="141" t="s">
        <v>599</v>
      </c>
      <c r="I188" s="109" t="s">
        <v>433</v>
      </c>
      <c r="J188" s="270" t="s">
        <v>685</v>
      </c>
      <c r="K188" s="80" t="s">
        <v>64</v>
      </c>
      <c r="L188" s="142"/>
      <c r="M188" s="141">
        <v>43630</v>
      </c>
      <c r="N188" s="29"/>
      <c r="O188" s="44"/>
      <c r="P188" s="44"/>
      <c r="Q188" s="44"/>
      <c r="R188" s="44"/>
      <c r="S188" s="44"/>
      <c r="T188" s="44"/>
      <c r="U188" s="44"/>
      <c r="V188" s="33"/>
      <c r="W188" s="271"/>
      <c r="X188" s="271"/>
      <c r="Y188" s="141">
        <v>43862</v>
      </c>
      <c r="Z188" s="34"/>
      <c r="AA188" s="44"/>
      <c r="AB188" s="44"/>
      <c r="AC188" s="44"/>
      <c r="AD188" s="34"/>
      <c r="AE188" s="34"/>
      <c r="AF188" s="26"/>
      <c r="AG188" s="31"/>
      <c r="AH188" s="157"/>
      <c r="AI188" s="149">
        <v>25000</v>
      </c>
      <c r="AJ188" s="149"/>
      <c r="AK188" s="149">
        <f>AI188-AJ188</f>
        <v>25000</v>
      </c>
      <c r="AL188" s="159">
        <v>0</v>
      </c>
      <c r="AM188" s="77">
        <f t="shared" si="45"/>
        <v>0</v>
      </c>
      <c r="AN188" s="267">
        <f t="shared" si="44"/>
        <v>25000</v>
      </c>
      <c r="AO188" s="79"/>
    </row>
    <row r="189" spans="1:41" s="10" customFormat="1" ht="50.1" hidden="1" customHeight="1" x14ac:dyDescent="0.2">
      <c r="B189" s="9">
        <v>1</v>
      </c>
      <c r="C189" s="115" t="s">
        <v>550</v>
      </c>
      <c r="D189" s="29" t="s">
        <v>550</v>
      </c>
      <c r="E189" s="225" t="s">
        <v>121</v>
      </c>
      <c r="F189" s="29"/>
      <c r="G189" s="219" t="s">
        <v>681</v>
      </c>
      <c r="H189" s="225" t="s">
        <v>682</v>
      </c>
      <c r="I189" s="241" t="s">
        <v>409</v>
      </c>
      <c r="J189" s="242" t="s">
        <v>686</v>
      </c>
      <c r="K189" s="115" t="s">
        <v>174</v>
      </c>
      <c r="L189" s="243"/>
      <c r="M189" s="225">
        <v>43922</v>
      </c>
      <c r="N189" s="29"/>
      <c r="O189" s="44"/>
      <c r="P189" s="44"/>
      <c r="Q189" s="44"/>
      <c r="R189" s="44"/>
      <c r="S189" s="44"/>
      <c r="T189" s="44"/>
      <c r="U189" s="44"/>
      <c r="V189" s="222"/>
      <c r="W189" s="244"/>
      <c r="X189" s="244"/>
      <c r="Y189" s="225">
        <v>44166</v>
      </c>
      <c r="Z189" s="34"/>
      <c r="AA189" s="44"/>
      <c r="AB189" s="44"/>
      <c r="AC189" s="44"/>
      <c r="AD189" s="34"/>
      <c r="AE189" s="34"/>
      <c r="AF189" s="26"/>
      <c r="AG189" s="229"/>
      <c r="AH189" s="239"/>
      <c r="AI189" s="240">
        <v>200000</v>
      </c>
      <c r="AJ189" s="240"/>
      <c r="AK189" s="240">
        <f>AI189-AJ189</f>
        <v>200000</v>
      </c>
      <c r="AL189" s="245">
        <v>194477</v>
      </c>
      <c r="AM189" s="234">
        <f t="shared" si="45"/>
        <v>97.238500000000002</v>
      </c>
      <c r="AN189" s="235">
        <f t="shared" si="44"/>
        <v>5523</v>
      </c>
      <c r="AO189" s="79"/>
    </row>
    <row r="190" spans="1:41" s="79" customFormat="1" ht="50.1" customHeight="1" x14ac:dyDescent="0.2">
      <c r="A190" s="10"/>
      <c r="B190" s="69">
        <v>1</v>
      </c>
      <c r="C190" s="9" t="s">
        <v>550</v>
      </c>
      <c r="D190" s="216" t="s">
        <v>550</v>
      </c>
      <c r="E190" s="29" t="s">
        <v>30</v>
      </c>
      <c r="F190" s="216"/>
      <c r="G190" s="49" t="s">
        <v>699</v>
      </c>
      <c r="H190" s="29" t="s">
        <v>684</v>
      </c>
      <c r="I190" s="40" t="s">
        <v>28</v>
      </c>
      <c r="J190" s="161"/>
      <c r="K190" s="9" t="s">
        <v>57</v>
      </c>
      <c r="L190" s="9"/>
      <c r="M190" s="29">
        <v>44014</v>
      </c>
      <c r="N190" s="210"/>
      <c r="O190" s="44"/>
      <c r="P190" s="44"/>
      <c r="Q190" s="44"/>
      <c r="R190" s="44"/>
      <c r="S190" s="44"/>
      <c r="T190" s="44"/>
      <c r="U190" s="201"/>
      <c r="V190" s="26"/>
      <c r="W190" s="88">
        <v>12</v>
      </c>
      <c r="X190" s="88">
        <v>12</v>
      </c>
      <c r="Y190" s="29">
        <v>44379</v>
      </c>
      <c r="Z190" s="217"/>
      <c r="AA190" s="44"/>
      <c r="AB190" s="44"/>
      <c r="AC190" s="44"/>
      <c r="AD190" s="34"/>
      <c r="AE190" s="34"/>
      <c r="AF190" s="200"/>
      <c r="AG190" s="43"/>
      <c r="AH190" s="91"/>
      <c r="AI190" s="36">
        <v>160000</v>
      </c>
      <c r="AJ190" s="36"/>
      <c r="AK190" s="315">
        <f>AI190-AJ190</f>
        <v>160000</v>
      </c>
      <c r="AL190" s="315">
        <v>144347</v>
      </c>
      <c r="AM190" s="123">
        <f t="shared" si="45"/>
        <v>90.216875000000002</v>
      </c>
      <c r="AN190" s="315">
        <f t="shared" si="44"/>
        <v>15653</v>
      </c>
    </row>
    <row r="191" spans="1:41" s="10" customFormat="1" ht="50.1" hidden="1" customHeight="1" x14ac:dyDescent="0.2">
      <c r="B191" s="9">
        <v>1</v>
      </c>
      <c r="C191" s="80" t="s">
        <v>550</v>
      </c>
      <c r="D191" s="29" t="s">
        <v>550</v>
      </c>
      <c r="E191" s="141" t="s">
        <v>121</v>
      </c>
      <c r="F191" s="29"/>
      <c r="G191" s="264" t="s">
        <v>683</v>
      </c>
      <c r="H191" s="141" t="s">
        <v>684</v>
      </c>
      <c r="I191" s="109" t="s">
        <v>433</v>
      </c>
      <c r="J191" s="270" t="s">
        <v>687</v>
      </c>
      <c r="K191" s="80" t="s">
        <v>174</v>
      </c>
      <c r="L191" s="142"/>
      <c r="M191" s="141">
        <v>43874</v>
      </c>
      <c r="N191" s="29"/>
      <c r="O191" s="44"/>
      <c r="P191" s="44"/>
      <c r="Q191" s="44"/>
      <c r="R191" s="44"/>
      <c r="S191" s="44"/>
      <c r="T191" s="44"/>
      <c r="U191" s="44"/>
      <c r="V191" s="33"/>
      <c r="W191" s="271"/>
      <c r="X191" s="271"/>
      <c r="Y191" s="141">
        <v>44148</v>
      </c>
      <c r="Z191" s="34"/>
      <c r="AA191" s="44"/>
      <c r="AB191" s="44"/>
      <c r="AC191" s="44"/>
      <c r="AD191" s="34"/>
      <c r="AE191" s="34"/>
      <c r="AF191" s="26"/>
      <c r="AG191" s="31"/>
      <c r="AH191" s="157"/>
      <c r="AI191" s="149">
        <v>160000</v>
      </c>
      <c r="AJ191" s="149"/>
      <c r="AK191" s="149">
        <f>AI191-AJ191</f>
        <v>160000</v>
      </c>
      <c r="AL191" s="159">
        <v>0</v>
      </c>
      <c r="AM191" s="77">
        <f t="shared" si="45"/>
        <v>0</v>
      </c>
      <c r="AN191" s="267">
        <f t="shared" si="44"/>
        <v>160000</v>
      </c>
      <c r="AO191" s="79"/>
    </row>
    <row r="192" spans="1:41" s="10" customFormat="1" ht="50.1" hidden="1" customHeight="1" x14ac:dyDescent="0.2">
      <c r="B192" s="9">
        <v>1</v>
      </c>
      <c r="C192" s="9" t="s">
        <v>550</v>
      </c>
      <c r="D192" s="29" t="s">
        <v>550</v>
      </c>
      <c r="E192" s="29" t="s">
        <v>53</v>
      </c>
      <c r="F192" s="29" t="s">
        <v>554</v>
      </c>
      <c r="G192" s="49" t="s">
        <v>597</v>
      </c>
      <c r="H192" s="29" t="s">
        <v>598</v>
      </c>
      <c r="I192" s="40" t="s">
        <v>409</v>
      </c>
      <c r="J192" s="161" t="s">
        <v>603</v>
      </c>
      <c r="K192" s="9" t="s">
        <v>320</v>
      </c>
      <c r="L192" s="69"/>
      <c r="M192" s="29">
        <v>43630</v>
      </c>
      <c r="N192" s="29"/>
      <c r="O192" s="44"/>
      <c r="P192" s="44"/>
      <c r="Q192" s="44"/>
      <c r="R192" s="44"/>
      <c r="S192" s="44"/>
      <c r="T192" s="44"/>
      <c r="U192" s="44"/>
      <c r="V192" s="26"/>
      <c r="W192" s="88"/>
      <c r="X192" s="88"/>
      <c r="Y192" s="29">
        <v>43830</v>
      </c>
      <c r="Z192" s="34"/>
      <c r="AA192" s="44"/>
      <c r="AB192" s="44"/>
      <c r="AC192" s="44"/>
      <c r="AD192" s="34"/>
      <c r="AE192" s="34"/>
      <c r="AF192" s="26"/>
      <c r="AG192" s="31"/>
      <c r="AH192" s="91"/>
      <c r="AI192" s="36">
        <v>60500</v>
      </c>
      <c r="AJ192" s="36"/>
      <c r="AK192" s="36">
        <v>60000</v>
      </c>
      <c r="AL192" s="86">
        <v>60000</v>
      </c>
      <c r="AM192" s="77">
        <f t="shared" si="45"/>
        <v>100</v>
      </c>
      <c r="AN192" s="78">
        <f t="shared" si="44"/>
        <v>0</v>
      </c>
      <c r="AO192" s="79"/>
    </row>
    <row r="193" spans="1:41" s="10" customFormat="1" ht="38.25" hidden="1" x14ac:dyDescent="0.2">
      <c r="A193" s="10" t="s">
        <v>359</v>
      </c>
      <c r="B193" s="9">
        <v>1</v>
      </c>
      <c r="C193" s="9" t="s">
        <v>550</v>
      </c>
      <c r="D193" s="29" t="s">
        <v>550</v>
      </c>
      <c r="E193" s="29" t="s">
        <v>118</v>
      </c>
      <c r="F193" s="29"/>
      <c r="G193" s="49" t="s">
        <v>558</v>
      </c>
      <c r="H193" s="29" t="s">
        <v>559</v>
      </c>
      <c r="I193" s="40" t="s">
        <v>409</v>
      </c>
      <c r="J193" s="161" t="s">
        <v>560</v>
      </c>
      <c r="K193" s="9" t="s">
        <v>58</v>
      </c>
      <c r="L193" s="69" t="s">
        <v>58</v>
      </c>
      <c r="M193" s="29">
        <v>42545</v>
      </c>
      <c r="N193" s="29"/>
      <c r="O193" s="44"/>
      <c r="P193" s="44"/>
      <c r="Q193" s="44"/>
      <c r="R193" s="44"/>
      <c r="S193" s="44"/>
      <c r="T193" s="44"/>
      <c r="U193" s="44"/>
      <c r="V193" s="26">
        <v>42545</v>
      </c>
      <c r="W193" s="88"/>
      <c r="X193" s="88"/>
      <c r="Y193" s="29">
        <v>42916</v>
      </c>
      <c r="Z193" s="44"/>
      <c r="AA193" s="44"/>
      <c r="AB193" s="44"/>
      <c r="AC193" s="44"/>
      <c r="AD193" s="44"/>
      <c r="AE193" s="34"/>
      <c r="AF193" s="26"/>
      <c r="AG193" s="31">
        <v>97000</v>
      </c>
      <c r="AH193" s="91"/>
      <c r="AI193" s="36">
        <v>97000</v>
      </c>
      <c r="AJ193" s="36"/>
      <c r="AK193" s="75">
        <v>97000</v>
      </c>
      <c r="AL193" s="86">
        <v>97000</v>
      </c>
      <c r="AM193" s="77">
        <f t="shared" si="45"/>
        <v>100</v>
      </c>
      <c r="AN193" s="78">
        <f t="shared" si="44"/>
        <v>0</v>
      </c>
      <c r="AO193" s="79"/>
    </row>
    <row r="194" spans="1:41" ht="54.75" hidden="1" customHeight="1" x14ac:dyDescent="0.2">
      <c r="A194" s="4" t="s">
        <v>360</v>
      </c>
      <c r="B194" s="9">
        <v>1</v>
      </c>
      <c r="C194" s="115" t="s">
        <v>591</v>
      </c>
      <c r="D194" s="29" t="s">
        <v>53</v>
      </c>
      <c r="E194" s="225" t="s">
        <v>53</v>
      </c>
      <c r="F194" s="29"/>
      <c r="G194" s="219" t="s">
        <v>592</v>
      </c>
      <c r="H194" s="246">
        <v>2000001149</v>
      </c>
      <c r="I194" s="241" t="s">
        <v>409</v>
      </c>
      <c r="J194" s="242" t="s">
        <v>600</v>
      </c>
      <c r="K194" s="115" t="s">
        <v>58</v>
      </c>
      <c r="L194" s="243" t="s">
        <v>58</v>
      </c>
      <c r="M194" s="247">
        <v>42150</v>
      </c>
      <c r="N194" s="29"/>
      <c r="O194" s="44"/>
      <c r="P194" s="44"/>
      <c r="Q194" s="29">
        <v>42213</v>
      </c>
      <c r="R194" s="9">
        <v>353</v>
      </c>
      <c r="S194" s="29">
        <v>42334</v>
      </c>
      <c r="T194" s="9">
        <v>5558</v>
      </c>
      <c r="U194" s="29">
        <v>42375</v>
      </c>
      <c r="V194" s="222"/>
      <c r="W194" s="244"/>
      <c r="X194" s="244"/>
      <c r="Y194" s="225">
        <v>43373</v>
      </c>
      <c r="Z194" s="44"/>
      <c r="AA194" s="44"/>
      <c r="AB194" s="44"/>
      <c r="AC194" s="44"/>
      <c r="AD194" s="44"/>
      <c r="AE194" s="34"/>
      <c r="AF194" s="26"/>
      <c r="AG194" s="229"/>
      <c r="AH194" s="239"/>
      <c r="AI194" s="240">
        <v>730000</v>
      </c>
      <c r="AJ194" s="240">
        <v>0</v>
      </c>
      <c r="AK194" s="232">
        <f>+AI194-AJ194</f>
        <v>730000</v>
      </c>
      <c r="AL194" s="245">
        <v>730000</v>
      </c>
      <c r="AM194" s="234">
        <f t="shared" si="45"/>
        <v>100</v>
      </c>
      <c r="AN194" s="235">
        <f t="shared" si="44"/>
        <v>0</v>
      </c>
    </row>
    <row r="195" spans="1:41" ht="49.5" hidden="1" customHeight="1" x14ac:dyDescent="0.2">
      <c r="B195" s="69">
        <v>1</v>
      </c>
      <c r="C195" s="9" t="s">
        <v>591</v>
      </c>
      <c r="D195" s="216" t="s">
        <v>53</v>
      </c>
      <c r="E195" s="29" t="s">
        <v>53</v>
      </c>
      <c r="F195" s="216"/>
      <c r="G195" s="49" t="s">
        <v>593</v>
      </c>
      <c r="H195" s="184">
        <v>20000001931</v>
      </c>
      <c r="I195" s="40" t="s">
        <v>28</v>
      </c>
      <c r="J195" s="161" t="s">
        <v>601</v>
      </c>
      <c r="K195" s="9" t="s">
        <v>58</v>
      </c>
      <c r="L195" s="9" t="s">
        <v>58</v>
      </c>
      <c r="M195" s="53">
        <v>42959</v>
      </c>
      <c r="N195" s="210"/>
      <c r="O195" s="44"/>
      <c r="P195" s="44"/>
      <c r="Q195" s="29">
        <v>43095</v>
      </c>
      <c r="R195" s="9">
        <v>762</v>
      </c>
      <c r="S195" s="29">
        <v>43291</v>
      </c>
      <c r="T195" s="9">
        <v>6216</v>
      </c>
      <c r="U195" s="111">
        <v>43404</v>
      </c>
      <c r="V195" s="26"/>
      <c r="W195" s="88"/>
      <c r="X195" s="88"/>
      <c r="Y195" s="29">
        <v>45230</v>
      </c>
      <c r="Z195" s="218"/>
      <c r="AA195" s="44"/>
      <c r="AB195" s="44"/>
      <c r="AC195" s="44"/>
      <c r="AD195" s="44"/>
      <c r="AE195" s="34">
        <v>60</v>
      </c>
      <c r="AF195" s="200"/>
      <c r="AG195" s="43"/>
      <c r="AH195" s="91"/>
      <c r="AI195" s="36">
        <v>500000</v>
      </c>
      <c r="AJ195" s="36">
        <v>0</v>
      </c>
      <c r="AK195" s="32">
        <f>+AI195-AJ195</f>
        <v>500000</v>
      </c>
      <c r="AL195" s="86">
        <v>200000</v>
      </c>
      <c r="AM195" s="123">
        <f t="shared" si="45"/>
        <v>40</v>
      </c>
      <c r="AN195" s="78">
        <f t="shared" si="44"/>
        <v>300000</v>
      </c>
      <c r="AO195" s="131"/>
    </row>
    <row r="196" spans="1:41" ht="49.5" hidden="1" customHeight="1" x14ac:dyDescent="0.2">
      <c r="B196" s="69">
        <v>1</v>
      </c>
      <c r="C196" s="9" t="s">
        <v>591</v>
      </c>
      <c r="D196" s="216" t="s">
        <v>53</v>
      </c>
      <c r="E196" s="29" t="s">
        <v>53</v>
      </c>
      <c r="F196" s="216"/>
      <c r="G196" s="49" t="s">
        <v>594</v>
      </c>
      <c r="H196" s="184">
        <v>2000001397</v>
      </c>
      <c r="I196" s="40" t="s">
        <v>28</v>
      </c>
      <c r="J196" s="161" t="s">
        <v>602</v>
      </c>
      <c r="K196" s="9" t="s">
        <v>58</v>
      </c>
      <c r="L196" s="9" t="s">
        <v>58</v>
      </c>
      <c r="M196" s="53">
        <v>42336</v>
      </c>
      <c r="N196" s="210"/>
      <c r="O196" s="44"/>
      <c r="P196" s="44"/>
      <c r="Q196" s="29">
        <v>42649</v>
      </c>
      <c r="R196" s="9">
        <v>760</v>
      </c>
      <c r="S196" s="29">
        <v>43290</v>
      </c>
      <c r="T196" s="9">
        <v>6215</v>
      </c>
      <c r="U196" s="111">
        <v>43404</v>
      </c>
      <c r="V196" s="26"/>
      <c r="W196" s="88"/>
      <c r="X196" s="88"/>
      <c r="Y196" s="29">
        <v>45596</v>
      </c>
      <c r="Z196" s="218"/>
      <c r="AA196" s="44"/>
      <c r="AB196" s="44"/>
      <c r="AC196" s="44"/>
      <c r="AD196" s="44"/>
      <c r="AE196" s="34">
        <v>72</v>
      </c>
      <c r="AF196" s="200"/>
      <c r="AG196" s="43"/>
      <c r="AH196" s="91"/>
      <c r="AI196" s="36">
        <f>3650000*1.38283</f>
        <v>5047329.5</v>
      </c>
      <c r="AJ196" s="36">
        <v>0</v>
      </c>
      <c r="AK196" s="32">
        <f>AI196</f>
        <v>5047329.5</v>
      </c>
      <c r="AL196" s="86">
        <v>362897</v>
      </c>
      <c r="AM196" s="123">
        <f t="shared" si="45"/>
        <v>7.1898813025779269</v>
      </c>
      <c r="AN196" s="78">
        <f t="shared" si="44"/>
        <v>4684432.5</v>
      </c>
      <c r="AO196" s="131"/>
    </row>
    <row r="197" spans="1:41" hidden="1" x14ac:dyDescent="0.2">
      <c r="G197" s="185"/>
      <c r="H197" s="186"/>
      <c r="AK197" s="181">
        <f>+AK49+AK52+AK101+AK104+AK106-AK49-AK104</f>
        <v>590000</v>
      </c>
      <c r="AL197" s="12">
        <f>+AL52+AL101+AL106</f>
        <v>529161</v>
      </c>
      <c r="AM197" s="11">
        <f>+AL197/AK197*100</f>
        <v>89.688305084745764</v>
      </c>
      <c r="AN197" s="182">
        <f>+AN49+AN52+AN101+AN104+AN106-AN49</f>
        <v>60839</v>
      </c>
    </row>
    <row r="198" spans="1:41" hidden="1" x14ac:dyDescent="0.2">
      <c r="G198" s="185"/>
      <c r="H198" s="186"/>
      <c r="AK198" s="75">
        <f>SUBTOTAL(9,AK23:AK197)</f>
        <v>8105000</v>
      </c>
      <c r="AL198" s="75">
        <f>SUBTOTAL(9,AL23:AL197)</f>
        <v>3785207.8200000003</v>
      </c>
      <c r="AM198" s="77">
        <f>+AL198/AK198*100</f>
        <v>46.702132264034553</v>
      </c>
      <c r="AN198" s="75">
        <f>SUBTOTAL(9,AN23:AN197)</f>
        <v>4319792.18</v>
      </c>
    </row>
    <row r="199" spans="1:41" hidden="1" x14ac:dyDescent="0.2">
      <c r="G199" s="185"/>
      <c r="H199" s="186"/>
      <c r="I199" s="61" t="s">
        <v>204</v>
      </c>
      <c r="J199" s="61"/>
      <c r="K199" s="61"/>
      <c r="L199" s="61"/>
      <c r="AL199" s="12"/>
    </row>
    <row r="200" spans="1:41" ht="51.75" customHeight="1" x14ac:dyDescent="0.25">
      <c r="B200" s="69"/>
      <c r="C200" s="26" t="s">
        <v>11</v>
      </c>
      <c r="D200" s="209" t="s">
        <v>11</v>
      </c>
      <c r="E200" s="9" t="s">
        <v>11</v>
      </c>
      <c r="F200" s="204"/>
      <c r="G200" s="49" t="s">
        <v>91</v>
      </c>
      <c r="H200" s="50" t="s">
        <v>634</v>
      </c>
      <c r="I200" s="50" t="s">
        <v>28</v>
      </c>
      <c r="J200" s="49" t="s">
        <v>482</v>
      </c>
      <c r="K200" s="9" t="s">
        <v>74</v>
      </c>
      <c r="L200" s="50" t="s">
        <v>74</v>
      </c>
      <c r="M200" s="27">
        <v>43467</v>
      </c>
      <c r="N200" s="206"/>
      <c r="O200" s="127"/>
      <c r="P200" s="127"/>
      <c r="Q200" s="127"/>
      <c r="R200" s="127"/>
      <c r="S200" s="127"/>
      <c r="T200" s="128"/>
      <c r="U200" s="128"/>
      <c r="V200" s="26"/>
      <c r="W200" s="26"/>
      <c r="X200" s="35"/>
      <c r="Y200" s="26">
        <v>44196</v>
      </c>
      <c r="Z200" s="206"/>
      <c r="AA200" s="87"/>
      <c r="AB200" s="87"/>
      <c r="AC200" s="87"/>
      <c r="AD200" s="87"/>
      <c r="AE200" s="87"/>
      <c r="AF200" s="199"/>
      <c r="AG200" s="87"/>
      <c r="AH200" s="123"/>
      <c r="AI200" s="87">
        <v>492692</v>
      </c>
      <c r="AJ200" s="87"/>
      <c r="AK200" s="313">
        <v>498361</v>
      </c>
      <c r="AL200" s="313">
        <v>444818.36</v>
      </c>
      <c r="AM200" s="123">
        <f t="shared" ref="AM200:AM207" si="46">+AL200/AK200*100</f>
        <v>89.256254000614007</v>
      </c>
      <c r="AN200" s="318">
        <f t="shared" ref="AN200:AN223" si="47">+AK200-AL200</f>
        <v>53542.640000000014</v>
      </c>
      <c r="AO200" s="131"/>
    </row>
    <row r="201" spans="1:41" ht="24.75" hidden="1" customHeight="1" x14ac:dyDescent="0.25">
      <c r="B201" s="9"/>
      <c r="C201" s="263" t="s">
        <v>11</v>
      </c>
      <c r="D201" s="26" t="s">
        <v>11</v>
      </c>
      <c r="E201" s="272" t="s">
        <v>164</v>
      </c>
      <c r="F201" s="135"/>
      <c r="G201" s="264" t="s">
        <v>631</v>
      </c>
      <c r="H201" s="81" t="s">
        <v>636</v>
      </c>
      <c r="I201" s="73" t="s">
        <v>409</v>
      </c>
      <c r="J201" s="264" t="s">
        <v>629</v>
      </c>
      <c r="K201" s="80" t="s">
        <v>279</v>
      </c>
      <c r="L201" s="73" t="s">
        <v>630</v>
      </c>
      <c r="M201" s="62">
        <v>43613</v>
      </c>
      <c r="N201" s="87"/>
      <c r="O201" s="127"/>
      <c r="P201" s="127"/>
      <c r="Q201" s="127"/>
      <c r="R201" s="127"/>
      <c r="S201" s="127"/>
      <c r="T201" s="128"/>
      <c r="U201" s="128"/>
      <c r="V201" s="33"/>
      <c r="W201" s="33"/>
      <c r="X201" s="34">
        <v>6</v>
      </c>
      <c r="Y201" s="33">
        <v>43797</v>
      </c>
      <c r="Z201" s="87"/>
      <c r="AA201" s="87"/>
      <c r="AB201" s="87"/>
      <c r="AC201" s="87"/>
      <c r="AD201" s="87"/>
      <c r="AE201" s="87"/>
      <c r="AF201" s="123"/>
      <c r="AG201" s="147"/>
      <c r="AH201" s="77"/>
      <c r="AI201" s="147">
        <v>17880</v>
      </c>
      <c r="AJ201" s="147">
        <v>6610.47</v>
      </c>
      <c r="AK201" s="147">
        <f>+AI201-AJ201</f>
        <v>11269.529999999999</v>
      </c>
      <c r="AL201" s="147">
        <v>11269.53</v>
      </c>
      <c r="AM201" s="77">
        <f t="shared" si="46"/>
        <v>100.00000000000003</v>
      </c>
      <c r="AN201" s="147">
        <f t="shared" si="47"/>
        <v>0</v>
      </c>
    </row>
    <row r="202" spans="1:41" ht="63.75" hidden="1" x14ac:dyDescent="0.25">
      <c r="B202" s="9"/>
      <c r="C202" s="137" t="s">
        <v>11</v>
      </c>
      <c r="D202" s="26" t="s">
        <v>11</v>
      </c>
      <c r="E202" s="126" t="s">
        <v>25</v>
      </c>
      <c r="F202" s="135"/>
      <c r="G202" s="49" t="s">
        <v>632</v>
      </c>
      <c r="H202" s="50" t="s">
        <v>626</v>
      </c>
      <c r="I202" s="73" t="s">
        <v>409</v>
      </c>
      <c r="J202" s="49" t="s">
        <v>627</v>
      </c>
      <c r="K202" s="9" t="s">
        <v>64</v>
      </c>
      <c r="L202" s="82" t="s">
        <v>628</v>
      </c>
      <c r="M202" s="27">
        <v>43434</v>
      </c>
      <c r="N202" s="87"/>
      <c r="O202" s="127"/>
      <c r="P202" s="127"/>
      <c r="Q202" s="127"/>
      <c r="R202" s="127"/>
      <c r="S202" s="127"/>
      <c r="T202" s="128"/>
      <c r="U202" s="128"/>
      <c r="V202" s="26"/>
      <c r="W202" s="26"/>
      <c r="X202" s="34">
        <v>6</v>
      </c>
      <c r="Y202" s="26">
        <v>43615</v>
      </c>
      <c r="Z202" s="87">
        <v>12</v>
      </c>
      <c r="AA202" s="87"/>
      <c r="AB202" s="87"/>
      <c r="AC202" s="87"/>
      <c r="AD202" s="87"/>
      <c r="AE202" s="87"/>
      <c r="AF202" s="26">
        <v>43981</v>
      </c>
      <c r="AG202" s="87"/>
      <c r="AH202" s="123"/>
      <c r="AI202" s="87">
        <v>20000</v>
      </c>
      <c r="AJ202" s="87">
        <v>12372.2</v>
      </c>
      <c r="AK202" s="87">
        <f>+AI202-AJ202</f>
        <v>7627.7999999999993</v>
      </c>
      <c r="AL202" s="87">
        <v>7627.8</v>
      </c>
      <c r="AM202" s="123">
        <f t="shared" si="46"/>
        <v>100.00000000000003</v>
      </c>
      <c r="AN202" s="87">
        <f t="shared" si="47"/>
        <v>0</v>
      </c>
    </row>
    <row r="203" spans="1:41" ht="51" hidden="1" x14ac:dyDescent="0.25">
      <c r="B203" s="9"/>
      <c r="C203" s="137" t="s">
        <v>11</v>
      </c>
      <c r="D203" s="26" t="s">
        <v>11</v>
      </c>
      <c r="E203" s="126" t="s">
        <v>448</v>
      </c>
      <c r="F203" s="135"/>
      <c r="G203" s="49" t="s">
        <v>633</v>
      </c>
      <c r="H203" s="50" t="s">
        <v>623</v>
      </c>
      <c r="I203" s="73" t="s">
        <v>409</v>
      </c>
      <c r="J203" s="49" t="s">
        <v>624</v>
      </c>
      <c r="K203" s="50" t="s">
        <v>293</v>
      </c>
      <c r="L203" s="29" t="s">
        <v>625</v>
      </c>
      <c r="M203" s="27">
        <v>43388</v>
      </c>
      <c r="N203" s="87"/>
      <c r="O203" s="127"/>
      <c r="P203" s="127"/>
      <c r="Q203" s="127"/>
      <c r="R203" s="127"/>
      <c r="S203" s="127"/>
      <c r="T203" s="128"/>
      <c r="U203" s="128"/>
      <c r="V203" s="26"/>
      <c r="W203" s="26"/>
      <c r="X203" s="34">
        <v>6</v>
      </c>
      <c r="Y203" s="179">
        <v>43570</v>
      </c>
      <c r="Z203" s="87"/>
      <c r="AA203" s="87"/>
      <c r="AB203" s="87"/>
      <c r="AC203" s="87"/>
      <c r="AD203" s="87"/>
      <c r="AE203" s="87"/>
      <c r="AF203" s="123"/>
      <c r="AG203" s="87"/>
      <c r="AH203" s="123"/>
      <c r="AI203" s="87">
        <v>19487.93</v>
      </c>
      <c r="AJ203" s="123"/>
      <c r="AK203" s="87">
        <v>19487.93</v>
      </c>
      <c r="AL203" s="87">
        <v>19487.93</v>
      </c>
      <c r="AM203" s="123">
        <f t="shared" si="46"/>
        <v>100</v>
      </c>
      <c r="AN203" s="87">
        <f t="shared" si="47"/>
        <v>0</v>
      </c>
    </row>
    <row r="204" spans="1:41" ht="63.75" hidden="1" x14ac:dyDescent="0.25">
      <c r="B204" s="9"/>
      <c r="C204" s="137" t="s">
        <v>11</v>
      </c>
      <c r="D204" s="26" t="s">
        <v>11</v>
      </c>
      <c r="E204" s="126" t="s">
        <v>11</v>
      </c>
      <c r="F204" s="135"/>
      <c r="G204" s="49" t="s">
        <v>91</v>
      </c>
      <c r="H204" s="50" t="s">
        <v>526</v>
      </c>
      <c r="I204" s="73" t="s">
        <v>409</v>
      </c>
      <c r="J204" s="49" t="s">
        <v>482</v>
      </c>
      <c r="K204" s="25" t="s">
        <v>74</v>
      </c>
      <c r="L204" s="26" t="s">
        <v>74</v>
      </c>
      <c r="M204" s="27">
        <v>43102</v>
      </c>
      <c r="N204" s="87"/>
      <c r="O204" s="127"/>
      <c r="P204" s="127"/>
      <c r="Q204" s="127"/>
      <c r="R204" s="127"/>
      <c r="S204" s="127"/>
      <c r="T204" s="128"/>
      <c r="U204" s="128"/>
      <c r="V204" s="26"/>
      <c r="W204" s="26"/>
      <c r="X204" s="34">
        <v>24</v>
      </c>
      <c r="Y204" s="26">
        <v>43830</v>
      </c>
      <c r="Z204" s="26"/>
      <c r="AA204" s="26"/>
      <c r="AB204" s="26"/>
      <c r="AC204" s="26"/>
      <c r="AD204" s="87"/>
      <c r="AE204" s="87"/>
      <c r="AF204" s="180"/>
      <c r="AG204" s="122"/>
      <c r="AH204" s="87"/>
      <c r="AI204" s="87">
        <v>501384</v>
      </c>
      <c r="AJ204" s="87">
        <v>801.13</v>
      </c>
      <c r="AK204" s="87">
        <f t="shared" ref="AK204:AK218" si="48">+AI204-AJ204</f>
        <v>500582.87</v>
      </c>
      <c r="AL204" s="87">
        <v>500582.87</v>
      </c>
      <c r="AM204" s="123">
        <f t="shared" si="46"/>
        <v>100</v>
      </c>
      <c r="AN204" s="87">
        <f t="shared" si="47"/>
        <v>0</v>
      </c>
    </row>
    <row r="205" spans="1:41" ht="51" hidden="1" x14ac:dyDescent="0.25">
      <c r="B205" s="9"/>
      <c r="C205" s="26" t="s">
        <v>11</v>
      </c>
      <c r="D205" s="26" t="s">
        <v>11</v>
      </c>
      <c r="E205" s="9" t="s">
        <v>448</v>
      </c>
      <c r="F205" s="69"/>
      <c r="G205" s="49" t="s">
        <v>528</v>
      </c>
      <c r="H205" s="9" t="s">
        <v>506</v>
      </c>
      <c r="I205" s="135" t="s">
        <v>409</v>
      </c>
      <c r="J205" s="49" t="s">
        <v>507</v>
      </c>
      <c r="K205" s="50" t="s">
        <v>293</v>
      </c>
      <c r="L205" s="73" t="s">
        <v>451</v>
      </c>
      <c r="M205" s="26">
        <v>42989</v>
      </c>
      <c r="N205" s="25"/>
      <c r="O205" s="26"/>
      <c r="P205" s="27"/>
      <c r="Q205" s="87"/>
      <c r="R205" s="127"/>
      <c r="S205" s="127"/>
      <c r="T205" s="127"/>
      <c r="U205" s="127"/>
      <c r="V205" s="127"/>
      <c r="W205" s="128"/>
      <c r="X205" s="34"/>
      <c r="Y205" s="26">
        <v>43354</v>
      </c>
      <c r="Z205" s="26"/>
      <c r="AA205" s="26"/>
      <c r="AB205" s="26"/>
      <c r="AC205" s="26"/>
      <c r="AD205" s="26"/>
      <c r="AE205" s="26"/>
      <c r="AF205" s="26"/>
      <c r="AG205" s="87"/>
      <c r="AH205" s="87"/>
      <c r="AI205" s="87">
        <v>15930</v>
      </c>
      <c r="AJ205" s="122"/>
      <c r="AK205" s="87">
        <f t="shared" si="48"/>
        <v>15930</v>
      </c>
      <c r="AL205" s="87">
        <v>0</v>
      </c>
      <c r="AM205" s="123">
        <f t="shared" si="46"/>
        <v>0</v>
      </c>
      <c r="AN205" s="87">
        <f t="shared" si="47"/>
        <v>15930</v>
      </c>
    </row>
    <row r="206" spans="1:41" ht="51" hidden="1" x14ac:dyDescent="0.25">
      <c r="B206" s="9"/>
      <c r="C206" s="26" t="s">
        <v>11</v>
      </c>
      <c r="D206" s="26" t="s">
        <v>11</v>
      </c>
      <c r="E206" s="9" t="s">
        <v>30</v>
      </c>
      <c r="F206" s="69"/>
      <c r="G206" s="49" t="s">
        <v>529</v>
      </c>
      <c r="H206" s="9" t="s">
        <v>505</v>
      </c>
      <c r="I206" s="135" t="s">
        <v>409</v>
      </c>
      <c r="J206" s="49" t="s">
        <v>508</v>
      </c>
      <c r="K206" s="50" t="s">
        <v>293</v>
      </c>
      <c r="L206" s="73" t="s">
        <v>451</v>
      </c>
      <c r="M206" s="26">
        <v>42985</v>
      </c>
      <c r="N206" s="25"/>
      <c r="O206" s="26"/>
      <c r="P206" s="27"/>
      <c r="Q206" s="87"/>
      <c r="R206" s="127"/>
      <c r="S206" s="127"/>
      <c r="T206" s="127"/>
      <c r="U206" s="127"/>
      <c r="V206" s="127"/>
      <c r="W206" s="128"/>
      <c r="X206" s="34"/>
      <c r="Y206" s="26">
        <v>43350</v>
      </c>
      <c r="Z206" s="26"/>
      <c r="AA206" s="26"/>
      <c r="AB206" s="26"/>
      <c r="AC206" s="26"/>
      <c r="AD206" s="26"/>
      <c r="AE206" s="26"/>
      <c r="AF206" s="26"/>
      <c r="AG206" s="87"/>
      <c r="AH206" s="87"/>
      <c r="AI206" s="87">
        <v>14985</v>
      </c>
      <c r="AJ206" s="122"/>
      <c r="AK206" s="87">
        <f t="shared" si="48"/>
        <v>14985</v>
      </c>
      <c r="AL206" s="87">
        <v>0</v>
      </c>
      <c r="AM206" s="123">
        <f t="shared" si="46"/>
        <v>0</v>
      </c>
      <c r="AN206" s="87">
        <f t="shared" si="47"/>
        <v>14985</v>
      </c>
    </row>
    <row r="207" spans="1:41" ht="32.25" hidden="1" customHeight="1" x14ac:dyDescent="0.25">
      <c r="B207" s="9"/>
      <c r="C207" s="26" t="s">
        <v>11</v>
      </c>
      <c r="D207" s="26" t="s">
        <v>11</v>
      </c>
      <c r="E207" s="9" t="s">
        <v>11</v>
      </c>
      <c r="F207" s="69"/>
      <c r="G207" s="49" t="s">
        <v>91</v>
      </c>
      <c r="H207" s="9" t="s">
        <v>470</v>
      </c>
      <c r="I207" s="135" t="s">
        <v>409</v>
      </c>
      <c r="J207" s="49" t="s">
        <v>482</v>
      </c>
      <c r="K207" s="50" t="s">
        <v>74</v>
      </c>
      <c r="L207" s="82" t="s">
        <v>74</v>
      </c>
      <c r="M207" s="26">
        <v>42738</v>
      </c>
      <c r="N207" s="25"/>
      <c r="O207" s="26"/>
      <c r="P207" s="27"/>
      <c r="Q207" s="124"/>
      <c r="R207" s="124"/>
      <c r="S207" s="10"/>
      <c r="T207" s="10"/>
      <c r="U207" s="10"/>
      <c r="V207" s="10"/>
      <c r="W207" s="10"/>
      <c r="X207" s="34"/>
      <c r="Y207" s="26">
        <v>43465</v>
      </c>
      <c r="Z207" s="10"/>
      <c r="AA207" s="26"/>
      <c r="AB207" s="26"/>
      <c r="AC207" s="26"/>
      <c r="AD207" s="26"/>
      <c r="AE207" s="26"/>
      <c r="AF207" s="26"/>
      <c r="AG207" s="122">
        <f>+AH207+AI207</f>
        <v>502111</v>
      </c>
      <c r="AH207" s="122"/>
      <c r="AI207" s="87">
        <v>502111</v>
      </c>
      <c r="AJ207" s="87">
        <v>65880.27</v>
      </c>
      <c r="AK207" s="87">
        <f t="shared" si="48"/>
        <v>436230.73</v>
      </c>
      <c r="AL207" s="87">
        <v>436230.73</v>
      </c>
      <c r="AM207" s="123">
        <f t="shared" si="46"/>
        <v>100</v>
      </c>
      <c r="AN207" s="87">
        <f t="shared" si="47"/>
        <v>0</v>
      </c>
    </row>
    <row r="208" spans="1:41" ht="42.75" hidden="1" customHeight="1" x14ac:dyDescent="0.2">
      <c r="B208" s="9"/>
      <c r="C208" s="9" t="s">
        <v>11</v>
      </c>
      <c r="D208" s="9" t="s">
        <v>11</v>
      </c>
      <c r="E208" s="9" t="s">
        <v>11</v>
      </c>
      <c r="F208" s="69"/>
      <c r="G208" s="49" t="s">
        <v>91</v>
      </c>
      <c r="H208" s="9" t="s">
        <v>250</v>
      </c>
      <c r="I208" s="69" t="s">
        <v>409</v>
      </c>
      <c r="J208" s="93"/>
      <c r="K208" s="73" t="s">
        <v>74</v>
      </c>
      <c r="L208" s="73" t="s">
        <v>74</v>
      </c>
      <c r="M208" s="52">
        <v>42011</v>
      </c>
      <c r="N208" s="29">
        <v>42011</v>
      </c>
      <c r="O208" s="89"/>
      <c r="P208" s="44"/>
      <c r="Q208" s="143"/>
      <c r="R208" s="143"/>
      <c r="S208" s="143"/>
      <c r="T208" s="144"/>
      <c r="U208" s="47"/>
      <c r="V208" s="47">
        <v>42011</v>
      </c>
      <c r="W208" s="56">
        <v>24</v>
      </c>
      <c r="X208" s="56">
        <v>24</v>
      </c>
      <c r="Y208" s="29">
        <v>42735</v>
      </c>
      <c r="Z208" s="35">
        <v>0</v>
      </c>
      <c r="AA208" s="35">
        <v>0</v>
      </c>
      <c r="AB208" s="35">
        <v>0</v>
      </c>
      <c r="AC208" s="35">
        <v>0</v>
      </c>
      <c r="AD208" s="88">
        <f>SUM(Z208:AC208)</f>
        <v>0</v>
      </c>
      <c r="AE208" s="35">
        <f>+X208+AD208</f>
        <v>24</v>
      </c>
      <c r="AF208" s="88"/>
      <c r="AG208" s="43">
        <f t="shared" ref="AG208:AG216" si="49">+AH208+AK208</f>
        <v>306951</v>
      </c>
      <c r="AH208" s="85"/>
      <c r="AI208" s="43">
        <v>308028</v>
      </c>
      <c r="AJ208" s="43">
        <v>1077</v>
      </c>
      <c r="AK208" s="32">
        <f t="shared" si="48"/>
        <v>306951</v>
      </c>
      <c r="AL208" s="86">
        <v>303488</v>
      </c>
      <c r="AM208" s="123">
        <f t="shared" ref="AM208:AM216" si="50">AL208/AK208*100</f>
        <v>98.871806900775695</v>
      </c>
      <c r="AN208" s="78">
        <f t="shared" si="47"/>
        <v>3463</v>
      </c>
    </row>
    <row r="209" spans="2:41" ht="49.5" hidden="1" customHeight="1" x14ac:dyDescent="0.2">
      <c r="B209" s="9"/>
      <c r="C209" s="9" t="s">
        <v>11</v>
      </c>
      <c r="D209" s="9" t="s">
        <v>11</v>
      </c>
      <c r="E209" s="9" t="s">
        <v>11</v>
      </c>
      <c r="F209" s="69"/>
      <c r="G209" s="49" t="s">
        <v>91</v>
      </c>
      <c r="H209" s="9" t="s">
        <v>262</v>
      </c>
      <c r="I209" s="69" t="s">
        <v>409</v>
      </c>
      <c r="J209" s="49" t="s">
        <v>482</v>
      </c>
      <c r="K209" s="50" t="s">
        <v>74</v>
      </c>
      <c r="L209" s="73" t="s">
        <v>74</v>
      </c>
      <c r="M209" s="52">
        <v>42391</v>
      </c>
      <c r="N209" s="52">
        <v>42391</v>
      </c>
      <c r="O209" s="89"/>
      <c r="P209" s="44"/>
      <c r="Q209" s="143"/>
      <c r="R209" s="143"/>
      <c r="S209" s="143"/>
      <c r="T209" s="144"/>
      <c r="U209" s="47"/>
      <c r="V209" s="47">
        <v>42391</v>
      </c>
      <c r="W209" s="145"/>
      <c r="X209" s="145"/>
      <c r="Y209" s="29">
        <v>43100</v>
      </c>
      <c r="Z209" s="35">
        <v>0</v>
      </c>
      <c r="AA209" s="35">
        <v>0</v>
      </c>
      <c r="AB209" s="35">
        <v>0</v>
      </c>
      <c r="AC209" s="35">
        <v>0</v>
      </c>
      <c r="AD209" s="88">
        <f>SUM(Z209:AC209)</f>
        <v>0</v>
      </c>
      <c r="AE209" s="35">
        <f>+X209+AD209</f>
        <v>0</v>
      </c>
      <c r="AF209" s="44"/>
      <c r="AG209" s="43">
        <f t="shared" si="49"/>
        <v>485457</v>
      </c>
      <c r="AH209" s="85"/>
      <c r="AI209" s="43">
        <v>503777</v>
      </c>
      <c r="AJ209" s="43">
        <v>18320</v>
      </c>
      <c r="AK209" s="32">
        <f t="shared" si="48"/>
        <v>485457</v>
      </c>
      <c r="AL209" s="86">
        <v>468575</v>
      </c>
      <c r="AM209" s="123">
        <f t="shared" si="50"/>
        <v>96.522452040036498</v>
      </c>
      <c r="AN209" s="78">
        <f t="shared" si="47"/>
        <v>16882</v>
      </c>
    </row>
    <row r="210" spans="2:41" ht="42.75" hidden="1" customHeight="1" x14ac:dyDescent="0.25">
      <c r="B210" s="9"/>
      <c r="C210" s="28" t="s">
        <v>11</v>
      </c>
      <c r="D210" s="28" t="s">
        <v>11</v>
      </c>
      <c r="E210" s="28" t="s">
        <v>30</v>
      </c>
      <c r="F210" s="28"/>
      <c r="G210" s="49" t="s">
        <v>91</v>
      </c>
      <c r="H210" s="9" t="s">
        <v>92</v>
      </c>
      <c r="I210" s="40" t="s">
        <v>409</v>
      </c>
      <c r="J210" s="40"/>
      <c r="K210" s="9" t="s">
        <v>74</v>
      </c>
      <c r="L210" s="82" t="s">
        <v>279</v>
      </c>
      <c r="M210" s="26">
        <v>35431</v>
      </c>
      <c r="N210" s="26">
        <v>35431</v>
      </c>
      <c r="O210" s="25" t="s">
        <v>56</v>
      </c>
      <c r="P210" s="26" t="s">
        <v>56</v>
      </c>
      <c r="Q210" s="27">
        <v>35735</v>
      </c>
      <c r="R210" s="28" t="s">
        <v>56</v>
      </c>
      <c r="S210" s="29" t="s">
        <v>56</v>
      </c>
      <c r="T210" s="28"/>
      <c r="U210" s="26"/>
      <c r="V210" s="26">
        <v>35735</v>
      </c>
      <c r="W210" s="35"/>
      <c r="X210" s="35"/>
      <c r="Y210" s="26">
        <v>41018</v>
      </c>
      <c r="Z210" s="105">
        <v>0</v>
      </c>
      <c r="AA210" s="105">
        <v>0</v>
      </c>
      <c r="AB210" s="105">
        <v>0</v>
      </c>
      <c r="AC210" s="54">
        <v>0</v>
      </c>
      <c r="AD210" s="54">
        <f>SUBTOTAL(9,Z210:AC210)</f>
        <v>0</v>
      </c>
      <c r="AE210" s="34">
        <v>180</v>
      </c>
      <c r="AF210" s="26"/>
      <c r="AG210" s="31">
        <f t="shared" si="49"/>
        <v>1140622</v>
      </c>
      <c r="AH210" s="43"/>
      <c r="AI210" s="32">
        <v>1140622</v>
      </c>
      <c r="AJ210" s="32">
        <v>0</v>
      </c>
      <c r="AK210" s="75">
        <f t="shared" si="48"/>
        <v>1140622</v>
      </c>
      <c r="AL210" s="78">
        <v>1053934</v>
      </c>
      <c r="AM210" s="77">
        <f t="shared" si="50"/>
        <v>92.399936175174602</v>
      </c>
      <c r="AN210" s="78">
        <f t="shared" si="47"/>
        <v>86688</v>
      </c>
    </row>
    <row r="211" spans="2:41" ht="33" hidden="1" customHeight="1" x14ac:dyDescent="0.25">
      <c r="B211" s="9"/>
      <c r="C211" s="9" t="s">
        <v>11</v>
      </c>
      <c r="D211" s="9" t="s">
        <v>11</v>
      </c>
      <c r="E211" s="29" t="s">
        <v>30</v>
      </c>
      <c r="F211" s="29"/>
      <c r="G211" s="49" t="s">
        <v>91</v>
      </c>
      <c r="H211" s="9" t="s">
        <v>104</v>
      </c>
      <c r="I211" s="40" t="s">
        <v>409</v>
      </c>
      <c r="J211" s="40"/>
      <c r="K211" s="9" t="s">
        <v>74</v>
      </c>
      <c r="L211" s="82" t="s">
        <v>279</v>
      </c>
      <c r="M211" s="29">
        <v>40695</v>
      </c>
      <c r="N211" s="29">
        <v>40695</v>
      </c>
      <c r="O211" s="40"/>
      <c r="P211" s="29"/>
      <c r="Q211" s="29"/>
      <c r="R211" s="9"/>
      <c r="S211" s="29"/>
      <c r="T211" s="9"/>
      <c r="U211" s="29"/>
      <c r="V211" s="26">
        <v>40695</v>
      </c>
      <c r="W211" s="48"/>
      <c r="X211" s="48"/>
      <c r="Y211" s="29">
        <v>41257</v>
      </c>
      <c r="Z211" s="105">
        <v>0</v>
      </c>
      <c r="AA211" s="105">
        <v>0</v>
      </c>
      <c r="AB211" s="105">
        <v>0</v>
      </c>
      <c r="AC211" s="54">
        <v>0</v>
      </c>
      <c r="AD211" s="54">
        <v>0</v>
      </c>
      <c r="AE211" s="34">
        <v>18</v>
      </c>
      <c r="AF211" s="54"/>
      <c r="AG211" s="31">
        <f t="shared" si="49"/>
        <v>300000</v>
      </c>
      <c r="AH211" s="42"/>
      <c r="AI211" s="32">
        <v>300000</v>
      </c>
      <c r="AJ211" s="32">
        <v>0</v>
      </c>
      <c r="AK211" s="75">
        <f t="shared" si="48"/>
        <v>300000</v>
      </c>
      <c r="AL211" s="37">
        <v>299695</v>
      </c>
      <c r="AM211" s="77">
        <f t="shared" si="50"/>
        <v>99.898333333333341</v>
      </c>
      <c r="AN211" s="78">
        <f t="shared" si="47"/>
        <v>305</v>
      </c>
    </row>
    <row r="212" spans="2:41" ht="42" hidden="1" customHeight="1" x14ac:dyDescent="0.2">
      <c r="B212" s="9"/>
      <c r="C212" s="9" t="s">
        <v>11</v>
      </c>
      <c r="D212" s="9" t="s">
        <v>11</v>
      </c>
      <c r="E212" s="9" t="s">
        <v>30</v>
      </c>
      <c r="F212" s="9"/>
      <c r="G212" s="49" t="s">
        <v>91</v>
      </c>
      <c r="H212" s="9" t="s">
        <v>194</v>
      </c>
      <c r="I212" s="69" t="s">
        <v>409</v>
      </c>
      <c r="J212" s="69"/>
      <c r="K212" s="9" t="s">
        <v>74</v>
      </c>
      <c r="L212" s="69" t="s">
        <v>74</v>
      </c>
      <c r="M212" s="52">
        <v>40933</v>
      </c>
      <c r="N212" s="52">
        <v>40933</v>
      </c>
      <c r="O212" s="44"/>
      <c r="P212" s="44"/>
      <c r="Q212" s="44"/>
      <c r="R212" s="44"/>
      <c r="S212" s="44"/>
      <c r="T212" s="90"/>
      <c r="U212" s="44"/>
      <c r="V212" s="26">
        <v>40933</v>
      </c>
      <c r="W212" s="48"/>
      <c r="X212" s="48">
        <v>23</v>
      </c>
      <c r="Y212" s="29">
        <v>41627</v>
      </c>
      <c r="Z212" s="105"/>
      <c r="AA212" s="105"/>
      <c r="AB212" s="105"/>
      <c r="AC212" s="54"/>
      <c r="AD212" s="105">
        <f>SUBTOTAL(9,Z212:AC212)</f>
        <v>0</v>
      </c>
      <c r="AE212" s="34">
        <f>+X212+AD212</f>
        <v>23</v>
      </c>
      <c r="AF212" s="26"/>
      <c r="AG212" s="31">
        <f t="shared" si="49"/>
        <v>327827</v>
      </c>
      <c r="AH212" s="91"/>
      <c r="AI212" s="42">
        <v>327827</v>
      </c>
      <c r="AJ212" s="42">
        <v>0</v>
      </c>
      <c r="AK212" s="75">
        <f t="shared" si="48"/>
        <v>327827</v>
      </c>
      <c r="AL212" s="86">
        <v>325262</v>
      </c>
      <c r="AM212" s="77">
        <f t="shared" si="50"/>
        <v>99.217575123464513</v>
      </c>
      <c r="AN212" s="78">
        <f t="shared" si="47"/>
        <v>2565</v>
      </c>
    </row>
    <row r="213" spans="2:41" ht="27.75" hidden="1" customHeight="1" x14ac:dyDescent="0.2">
      <c r="B213" s="9"/>
      <c r="C213" s="9" t="s">
        <v>11</v>
      </c>
      <c r="D213" s="9" t="s">
        <v>11</v>
      </c>
      <c r="E213" s="9" t="s">
        <v>30</v>
      </c>
      <c r="F213" s="9"/>
      <c r="G213" s="49" t="s">
        <v>91</v>
      </c>
      <c r="H213" s="9" t="s">
        <v>195</v>
      </c>
      <c r="I213" s="69" t="s">
        <v>409</v>
      </c>
      <c r="J213" s="69"/>
      <c r="K213" s="9" t="s">
        <v>74</v>
      </c>
      <c r="L213" s="69" t="s">
        <v>74</v>
      </c>
      <c r="M213" s="52">
        <v>41281</v>
      </c>
      <c r="N213" s="52">
        <v>41281</v>
      </c>
      <c r="O213" s="44"/>
      <c r="P213" s="44"/>
      <c r="Q213" s="44"/>
      <c r="R213" s="44"/>
      <c r="S213" s="44"/>
      <c r="T213" s="44"/>
      <c r="U213" s="44"/>
      <c r="V213" s="26">
        <v>41281</v>
      </c>
      <c r="W213" s="48"/>
      <c r="X213" s="48">
        <v>23</v>
      </c>
      <c r="Y213" s="29">
        <v>41990</v>
      </c>
      <c r="Z213" s="105"/>
      <c r="AA213" s="105"/>
      <c r="AB213" s="105"/>
      <c r="AC213" s="54"/>
      <c r="AD213" s="105">
        <f>SUBTOTAL(9,Z213:AC213)</f>
        <v>0</v>
      </c>
      <c r="AE213" s="34">
        <f>+X213+AD213</f>
        <v>23</v>
      </c>
      <c r="AF213" s="26"/>
      <c r="AG213" s="31">
        <f t="shared" si="49"/>
        <v>309717</v>
      </c>
      <c r="AH213" s="91"/>
      <c r="AI213" s="42">
        <v>309717</v>
      </c>
      <c r="AJ213" s="42">
        <v>0</v>
      </c>
      <c r="AK213" s="75">
        <f t="shared" si="48"/>
        <v>309717</v>
      </c>
      <c r="AL213" s="86">
        <v>308580</v>
      </c>
      <c r="AM213" s="77">
        <f t="shared" si="50"/>
        <v>99.632890671161093</v>
      </c>
      <c r="AN213" s="78">
        <f t="shared" si="47"/>
        <v>1137</v>
      </c>
    </row>
    <row r="214" spans="2:41" ht="24.75" hidden="1" customHeight="1" x14ac:dyDescent="0.2">
      <c r="B214" s="9"/>
      <c r="C214" s="9" t="s">
        <v>11</v>
      </c>
      <c r="D214" s="9" t="s">
        <v>11</v>
      </c>
      <c r="E214" s="9" t="s">
        <v>225</v>
      </c>
      <c r="F214" s="9"/>
      <c r="G214" s="49" t="s">
        <v>226</v>
      </c>
      <c r="H214" s="9" t="s">
        <v>227</v>
      </c>
      <c r="I214" s="69" t="s">
        <v>409</v>
      </c>
      <c r="J214" s="69"/>
      <c r="K214" s="50" t="s">
        <v>279</v>
      </c>
      <c r="L214" s="82" t="s">
        <v>279</v>
      </c>
      <c r="M214" s="52">
        <v>41908</v>
      </c>
      <c r="N214" s="29">
        <v>41908</v>
      </c>
      <c r="O214" s="44"/>
      <c r="P214" s="44"/>
      <c r="Q214" s="44"/>
      <c r="R214" s="44"/>
      <c r="S214" s="44"/>
      <c r="T214" s="28"/>
      <c r="U214" s="26"/>
      <c r="V214" s="26">
        <v>41908</v>
      </c>
      <c r="W214" s="48">
        <v>12</v>
      </c>
      <c r="X214" s="48">
        <v>12</v>
      </c>
      <c r="Y214" s="29">
        <v>42273</v>
      </c>
      <c r="Z214" s="105">
        <v>0</v>
      </c>
      <c r="AA214" s="105"/>
      <c r="AB214" s="105">
        <v>0</v>
      </c>
      <c r="AC214" s="54">
        <v>0</v>
      </c>
      <c r="AD214" s="105">
        <f>SUBTOTAL(9,Z214:AC214)</f>
        <v>0</v>
      </c>
      <c r="AE214" s="34">
        <f>+X214+AD214</f>
        <v>12</v>
      </c>
      <c r="AF214" s="44"/>
      <c r="AG214" s="31">
        <f t="shared" si="49"/>
        <v>17640</v>
      </c>
      <c r="AH214" s="85"/>
      <c r="AI214" s="43">
        <v>17640</v>
      </c>
      <c r="AJ214" s="43">
        <v>0</v>
      </c>
      <c r="AK214" s="75">
        <f t="shared" si="48"/>
        <v>17640</v>
      </c>
      <c r="AL214" s="86">
        <v>15479</v>
      </c>
      <c r="AM214" s="77">
        <f t="shared" si="50"/>
        <v>87.749433106575964</v>
      </c>
      <c r="AN214" s="78">
        <f t="shared" si="47"/>
        <v>2161</v>
      </c>
    </row>
    <row r="215" spans="2:41" ht="24.75" hidden="1" customHeight="1" x14ac:dyDescent="0.2">
      <c r="B215" s="9"/>
      <c r="C215" s="9" t="s">
        <v>11</v>
      </c>
      <c r="D215" s="9" t="s">
        <v>11</v>
      </c>
      <c r="E215" s="9" t="s">
        <v>228</v>
      </c>
      <c r="F215" s="9"/>
      <c r="G215" s="49" t="s">
        <v>229</v>
      </c>
      <c r="H215" s="9" t="s">
        <v>230</v>
      </c>
      <c r="I215" s="69" t="s">
        <v>409</v>
      </c>
      <c r="J215" s="69"/>
      <c r="K215" s="50" t="s">
        <v>279</v>
      </c>
      <c r="L215" s="82" t="s">
        <v>279</v>
      </c>
      <c r="M215" s="52">
        <v>41816</v>
      </c>
      <c r="N215" s="29">
        <v>41816</v>
      </c>
      <c r="O215" s="44"/>
      <c r="P215" s="44"/>
      <c r="Q215" s="44"/>
      <c r="R215" s="44"/>
      <c r="S215" s="44"/>
      <c r="T215" s="28"/>
      <c r="U215" s="26"/>
      <c r="V215" s="26">
        <v>41816</v>
      </c>
      <c r="W215" s="48">
        <v>12</v>
      </c>
      <c r="X215" s="48">
        <v>12</v>
      </c>
      <c r="Y215" s="29">
        <v>42073</v>
      </c>
      <c r="Z215" s="105"/>
      <c r="AA215" s="105"/>
      <c r="AB215" s="105">
        <v>0</v>
      </c>
      <c r="AC215" s="54"/>
      <c r="AD215" s="44"/>
      <c r="AE215" s="34">
        <f>+X215+AD215</f>
        <v>12</v>
      </c>
      <c r="AF215" s="44"/>
      <c r="AG215" s="31">
        <f t="shared" si="49"/>
        <v>19930</v>
      </c>
      <c r="AH215" s="85"/>
      <c r="AI215" s="43">
        <v>19930</v>
      </c>
      <c r="AJ215" s="43">
        <v>0</v>
      </c>
      <c r="AK215" s="75">
        <f t="shared" si="48"/>
        <v>19930</v>
      </c>
      <c r="AL215" s="86">
        <v>16908</v>
      </c>
      <c r="AM215" s="77">
        <f t="shared" si="50"/>
        <v>84.836929252383342</v>
      </c>
      <c r="AN215" s="78">
        <f t="shared" si="47"/>
        <v>3022</v>
      </c>
    </row>
    <row r="216" spans="2:41" ht="21.75" hidden="1" customHeight="1" x14ac:dyDescent="0.2">
      <c r="B216" s="9"/>
      <c r="C216" s="115" t="s">
        <v>11</v>
      </c>
      <c r="D216" s="9" t="s">
        <v>11</v>
      </c>
      <c r="E216" s="115" t="s">
        <v>11</v>
      </c>
      <c r="F216" s="9"/>
      <c r="G216" s="219" t="s">
        <v>91</v>
      </c>
      <c r="H216" s="115" t="s">
        <v>251</v>
      </c>
      <c r="I216" s="243" t="s">
        <v>409</v>
      </c>
      <c r="J216" s="243"/>
      <c r="K216" s="112" t="s">
        <v>74</v>
      </c>
      <c r="L216" s="221" t="s">
        <v>74</v>
      </c>
      <c r="M216" s="237">
        <v>41646</v>
      </c>
      <c r="N216" s="225">
        <v>41646</v>
      </c>
      <c r="O216" s="287"/>
      <c r="P216" s="288"/>
      <c r="Q216" s="288"/>
      <c r="R216" s="288"/>
      <c r="S216" s="288"/>
      <c r="T216" s="288"/>
      <c r="U216" s="288"/>
      <c r="V216" s="222">
        <v>41646</v>
      </c>
      <c r="W216" s="248"/>
      <c r="X216" s="248"/>
      <c r="Y216" s="225">
        <v>42234</v>
      </c>
      <c r="Z216" s="288"/>
      <c r="AA216" s="288"/>
      <c r="AB216" s="288"/>
      <c r="AC216" s="288"/>
      <c r="AD216" s="288"/>
      <c r="AE216" s="223">
        <v>18</v>
      </c>
      <c r="AF216" s="288"/>
      <c r="AG216" s="229">
        <f t="shared" si="49"/>
        <v>312752</v>
      </c>
      <c r="AH216" s="249"/>
      <c r="AI216" s="250">
        <v>312752</v>
      </c>
      <c r="AJ216" s="250">
        <v>0</v>
      </c>
      <c r="AK216" s="232">
        <f t="shared" si="48"/>
        <v>312752</v>
      </c>
      <c r="AL216" s="245">
        <v>311121</v>
      </c>
      <c r="AM216" s="234">
        <f t="shared" si="50"/>
        <v>99.478500537166823</v>
      </c>
      <c r="AN216" s="235">
        <f t="shared" si="47"/>
        <v>1631</v>
      </c>
    </row>
    <row r="217" spans="2:41" ht="48.75" customHeight="1" x14ac:dyDescent="0.25">
      <c r="B217" s="45">
        <v>1</v>
      </c>
      <c r="C217" s="26" t="s">
        <v>163</v>
      </c>
      <c r="D217" s="209" t="s">
        <v>163</v>
      </c>
      <c r="E217" s="9" t="s">
        <v>30</v>
      </c>
      <c r="F217" s="296"/>
      <c r="G217" s="49" t="s">
        <v>673</v>
      </c>
      <c r="H217" s="50"/>
      <c r="I217" s="50" t="s">
        <v>28</v>
      </c>
      <c r="J217" s="49" t="s">
        <v>677</v>
      </c>
      <c r="K217" s="9" t="s">
        <v>52</v>
      </c>
      <c r="L217" s="50"/>
      <c r="M217" s="27">
        <v>43803</v>
      </c>
      <c r="N217" s="29">
        <v>43948</v>
      </c>
      <c r="O217" s="17"/>
      <c r="P217" s="17"/>
      <c r="Q217" s="17"/>
      <c r="R217" s="17"/>
      <c r="S217" s="17"/>
      <c r="T217" s="23"/>
      <c r="U217" s="23"/>
      <c r="V217" s="26"/>
      <c r="W217" s="35">
        <v>19</v>
      </c>
      <c r="X217" s="35">
        <v>19</v>
      </c>
      <c r="Y217" s="26">
        <v>44399</v>
      </c>
      <c r="Z217" s="87"/>
      <c r="AA217" s="87"/>
      <c r="AB217" s="87"/>
      <c r="AC217" s="87"/>
      <c r="AD217" s="87"/>
      <c r="AE217" s="87"/>
      <c r="AF217" s="123"/>
      <c r="AG217" s="87"/>
      <c r="AH217" s="123"/>
      <c r="AI217" s="87">
        <v>477000</v>
      </c>
      <c r="AJ217" s="87"/>
      <c r="AK217" s="313">
        <f t="shared" si="48"/>
        <v>477000</v>
      </c>
      <c r="AL217" s="313">
        <v>477000</v>
      </c>
      <c r="AM217" s="123">
        <f>+AL217/AK217*100</f>
        <v>100</v>
      </c>
      <c r="AN217" s="313">
        <f t="shared" si="47"/>
        <v>0</v>
      </c>
      <c r="AO217" s="131"/>
    </row>
    <row r="218" spans="2:41" ht="67.5" hidden="1" customHeight="1" x14ac:dyDescent="0.25">
      <c r="B218" s="45">
        <v>1</v>
      </c>
      <c r="C218" s="26" t="s">
        <v>163</v>
      </c>
      <c r="D218" s="209" t="s">
        <v>163</v>
      </c>
      <c r="E218" s="9" t="s">
        <v>25</v>
      </c>
      <c r="F218" s="296"/>
      <c r="G218" s="49" t="s">
        <v>675</v>
      </c>
      <c r="H218" s="50"/>
      <c r="I218" s="50" t="s">
        <v>409</v>
      </c>
      <c r="J218" s="49" t="s">
        <v>676</v>
      </c>
      <c r="K218" s="9" t="s">
        <v>29</v>
      </c>
      <c r="L218" s="50"/>
      <c r="M218" s="27">
        <v>43794</v>
      </c>
      <c r="N218" s="87"/>
      <c r="O218" s="17"/>
      <c r="P218" s="17"/>
      <c r="Q218" s="17"/>
      <c r="R218" s="17"/>
      <c r="S218" s="17"/>
      <c r="T218" s="23"/>
      <c r="U218" s="23"/>
      <c r="V218" s="26"/>
      <c r="W218" s="35">
        <v>15</v>
      </c>
      <c r="X218" s="35">
        <v>15</v>
      </c>
      <c r="Y218" s="26">
        <v>44252</v>
      </c>
      <c r="Z218" s="87"/>
      <c r="AA218" s="87"/>
      <c r="AB218" s="87"/>
      <c r="AC218" s="87"/>
      <c r="AD218" s="87"/>
      <c r="AE218" s="87"/>
      <c r="AF218" s="123"/>
      <c r="AG218" s="87"/>
      <c r="AH218" s="123"/>
      <c r="AI218" s="87">
        <v>800000</v>
      </c>
      <c r="AJ218" s="87"/>
      <c r="AK218" s="180">
        <f t="shared" si="48"/>
        <v>800000</v>
      </c>
      <c r="AL218" s="180">
        <v>800000</v>
      </c>
      <c r="AM218" s="123">
        <f>+AL218/AK218*100</f>
        <v>100</v>
      </c>
      <c r="AN218" s="87">
        <f t="shared" si="47"/>
        <v>0</v>
      </c>
      <c r="AO218" s="131" t="s">
        <v>706</v>
      </c>
    </row>
    <row r="219" spans="2:41" ht="105.75" hidden="1" customHeight="1" x14ac:dyDescent="0.2">
      <c r="C219" s="194" t="s">
        <v>11</v>
      </c>
      <c r="E219" s="194" t="s">
        <v>121</v>
      </c>
      <c r="G219" s="195" t="s">
        <v>708</v>
      </c>
      <c r="H219" s="50" t="s">
        <v>707</v>
      </c>
      <c r="I219" s="194" t="s">
        <v>28</v>
      </c>
      <c r="J219" s="194" t="s">
        <v>28</v>
      </c>
      <c r="K219" s="194" t="s">
        <v>174</v>
      </c>
      <c r="L219" s="289" t="s">
        <v>28</v>
      </c>
      <c r="M219" s="29" t="s">
        <v>28</v>
      </c>
      <c r="N219" s="29"/>
      <c r="V219" s="257">
        <v>44385</v>
      </c>
      <c r="W219" s="228">
        <v>30</v>
      </c>
      <c r="X219" s="228">
        <v>30</v>
      </c>
      <c r="Y219" s="257">
        <v>45299</v>
      </c>
      <c r="AG219" s="229">
        <v>540000</v>
      </c>
      <c r="AH219" s="290"/>
      <c r="AI219" s="258">
        <v>540000</v>
      </c>
      <c r="AJ219" s="258">
        <v>0</v>
      </c>
      <c r="AK219" s="258">
        <v>540000</v>
      </c>
      <c r="AL219" s="291">
        <v>0</v>
      </c>
      <c r="AM219" s="123">
        <f>+AL219/AK219*100</f>
        <v>0</v>
      </c>
      <c r="AN219" s="87">
        <f t="shared" si="47"/>
        <v>540000</v>
      </c>
      <c r="AO219" s="131"/>
    </row>
    <row r="220" spans="2:41" ht="57" customHeight="1" x14ac:dyDescent="0.25">
      <c r="B220" s="45">
        <v>1</v>
      </c>
      <c r="C220" s="26" t="s">
        <v>163</v>
      </c>
      <c r="D220" s="209" t="s">
        <v>163</v>
      </c>
      <c r="E220" s="9" t="s">
        <v>668</v>
      </c>
      <c r="F220" s="296"/>
      <c r="G220" s="49" t="s">
        <v>669</v>
      </c>
      <c r="H220" s="50"/>
      <c r="I220" s="50" t="s">
        <v>28</v>
      </c>
      <c r="J220" s="49" t="s">
        <v>671</v>
      </c>
      <c r="K220" s="9" t="s">
        <v>293</v>
      </c>
      <c r="L220" s="50" t="s">
        <v>674</v>
      </c>
      <c r="M220" s="27">
        <v>43671</v>
      </c>
      <c r="N220" s="29">
        <v>43773</v>
      </c>
      <c r="O220" s="17"/>
      <c r="P220" s="17"/>
      <c r="Q220" s="17"/>
      <c r="R220" s="17"/>
      <c r="S220" s="17"/>
      <c r="T220" s="23"/>
      <c r="U220" s="23"/>
      <c r="V220" s="26"/>
      <c r="W220" s="35">
        <v>22</v>
      </c>
      <c r="X220" s="35">
        <v>22</v>
      </c>
      <c r="Y220" s="26">
        <v>44320</v>
      </c>
      <c r="Z220" s="183">
        <v>12</v>
      </c>
      <c r="AA220" s="87"/>
      <c r="AB220" s="87"/>
      <c r="AC220" s="87"/>
      <c r="AD220" s="183">
        <f>SUBTOTAL(9,Z220:AC220)</f>
        <v>12</v>
      </c>
      <c r="AE220" s="183">
        <f>+X220+AD220</f>
        <v>34</v>
      </c>
      <c r="AF220" s="29">
        <v>44685</v>
      </c>
      <c r="AG220" s="87"/>
      <c r="AH220" s="123"/>
      <c r="AI220" s="87">
        <v>187600</v>
      </c>
      <c r="AJ220" s="87"/>
      <c r="AK220" s="313">
        <f>+AI220-AJ220</f>
        <v>187600</v>
      </c>
      <c r="AL220" s="313">
        <v>84500</v>
      </c>
      <c r="AM220" s="123">
        <f>+AL220/AK220*100</f>
        <v>45.042643923240938</v>
      </c>
      <c r="AN220" s="313">
        <f t="shared" si="47"/>
        <v>103100</v>
      </c>
      <c r="AO220" s="131"/>
    </row>
    <row r="221" spans="2:41" ht="0.75" hidden="1" customHeight="1" x14ac:dyDescent="0.25">
      <c r="B221" s="45">
        <v>1</v>
      </c>
      <c r="C221" s="9" t="s">
        <v>163</v>
      </c>
      <c r="D221" s="216" t="s">
        <v>163</v>
      </c>
      <c r="E221" s="29" t="s">
        <v>30</v>
      </c>
      <c r="F221" s="46" t="s">
        <v>490</v>
      </c>
      <c r="G221" s="49" t="s">
        <v>635</v>
      </c>
      <c r="H221" s="29"/>
      <c r="I221" s="40" t="s">
        <v>28</v>
      </c>
      <c r="J221" s="93" t="s">
        <v>651</v>
      </c>
      <c r="K221" s="50" t="s">
        <v>293</v>
      </c>
      <c r="L221" s="50"/>
      <c r="M221" s="29">
        <v>43671</v>
      </c>
      <c r="N221" s="29">
        <v>43717</v>
      </c>
      <c r="O221" s="40"/>
      <c r="P221" s="29"/>
      <c r="Q221" s="29"/>
      <c r="R221" s="9"/>
      <c r="S221" s="29"/>
      <c r="T221" s="9"/>
      <c r="U221" s="29"/>
      <c r="V221" s="26"/>
      <c r="W221" s="48">
        <v>18</v>
      </c>
      <c r="X221" s="48">
        <v>18</v>
      </c>
      <c r="Y221" s="29">
        <v>44448</v>
      </c>
      <c r="Z221" s="35">
        <v>12</v>
      </c>
      <c r="AA221" s="35"/>
      <c r="AB221" s="35"/>
      <c r="AC221" s="35"/>
      <c r="AD221" s="88">
        <f>SUBTOTAL(9,Z221:AC221)</f>
        <v>0</v>
      </c>
      <c r="AE221" s="35">
        <f>+X221+AD221</f>
        <v>18</v>
      </c>
      <c r="AF221" s="29">
        <v>44813</v>
      </c>
      <c r="AG221" s="43">
        <v>80000</v>
      </c>
      <c r="AH221" s="55"/>
      <c r="AI221" s="36">
        <v>80000</v>
      </c>
      <c r="AJ221" s="36">
        <v>0</v>
      </c>
      <c r="AK221" s="32">
        <v>80000</v>
      </c>
      <c r="AL221" s="37">
        <v>28666</v>
      </c>
      <c r="AM221" s="123">
        <f>AL221/AK221*100</f>
        <v>35.832500000000003</v>
      </c>
      <c r="AN221" s="78">
        <f t="shared" si="47"/>
        <v>51334</v>
      </c>
      <c r="AO221" s="131"/>
    </row>
    <row r="222" spans="2:41" ht="28.5" hidden="1" customHeight="1" x14ac:dyDescent="0.25">
      <c r="B222" s="45">
        <v>1</v>
      </c>
      <c r="C222" s="26" t="s">
        <v>163</v>
      </c>
      <c r="D222" s="209" t="s">
        <v>163</v>
      </c>
      <c r="E222" s="9" t="s">
        <v>25</v>
      </c>
      <c r="F222" s="296"/>
      <c r="G222" s="49" t="s">
        <v>670</v>
      </c>
      <c r="H222" s="50"/>
      <c r="I222" s="50" t="s">
        <v>409</v>
      </c>
      <c r="J222" s="49" t="s">
        <v>672</v>
      </c>
      <c r="K222" s="9" t="s">
        <v>64</v>
      </c>
      <c r="L222" s="50" t="s">
        <v>306</v>
      </c>
      <c r="M222" s="27">
        <v>43669</v>
      </c>
      <c r="N222" s="29">
        <v>43844</v>
      </c>
      <c r="O222" s="17"/>
      <c r="P222" s="17"/>
      <c r="Q222" s="17"/>
      <c r="R222" s="17"/>
      <c r="S222" s="17"/>
      <c r="T222" s="23"/>
      <c r="U222" s="23"/>
      <c r="V222" s="26"/>
      <c r="W222" s="35">
        <v>18</v>
      </c>
      <c r="X222" s="35">
        <v>18</v>
      </c>
      <c r="Y222" s="26">
        <v>44210</v>
      </c>
      <c r="Z222" s="87"/>
      <c r="AA222" s="87"/>
      <c r="AB222" s="87"/>
      <c r="AC222" s="87"/>
      <c r="AD222" s="87"/>
      <c r="AE222" s="87"/>
      <c r="AF222" s="123"/>
      <c r="AG222" s="87"/>
      <c r="AH222" s="123"/>
      <c r="AI222" s="87">
        <v>80000</v>
      </c>
      <c r="AJ222" s="87"/>
      <c r="AK222" s="180">
        <f>+AI222-AJ222</f>
        <v>80000</v>
      </c>
      <c r="AL222" s="180">
        <v>80000</v>
      </c>
      <c r="AM222" s="123">
        <f>+AL222/AK222*100</f>
        <v>100</v>
      </c>
      <c r="AN222" s="180">
        <f t="shared" si="47"/>
        <v>0</v>
      </c>
      <c r="AO222" s="131"/>
    </row>
    <row r="223" spans="2:41" ht="36.75" customHeight="1" x14ac:dyDescent="0.2">
      <c r="C223" s="192" t="s">
        <v>163</v>
      </c>
      <c r="D223" s="216" t="s">
        <v>163</v>
      </c>
      <c r="E223" s="192" t="s">
        <v>25</v>
      </c>
      <c r="G223" s="304" t="s">
        <v>705</v>
      </c>
      <c r="H223" s="192"/>
      <c r="I223" s="192" t="s">
        <v>28</v>
      </c>
      <c r="J223" s="93" t="s">
        <v>722</v>
      </c>
      <c r="K223" s="192" t="s">
        <v>64</v>
      </c>
      <c r="L223" s="192"/>
      <c r="M223" s="29">
        <v>43396</v>
      </c>
      <c r="N223" s="29"/>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313">
        <v>1985000</v>
      </c>
      <c r="AL223" s="313">
        <v>1272651</v>
      </c>
      <c r="AM223" s="308">
        <f>+AL223/AK223*100</f>
        <v>64.113400503778337</v>
      </c>
      <c r="AN223" s="309">
        <f t="shared" si="47"/>
        <v>712349</v>
      </c>
      <c r="AO223" s="131"/>
    </row>
    <row r="224" spans="2:41" ht="35.25" customHeight="1" x14ac:dyDescent="0.2">
      <c r="C224" s="192" t="s">
        <v>163</v>
      </c>
      <c r="D224" s="29" t="s">
        <v>163</v>
      </c>
      <c r="E224" s="192" t="s">
        <v>49</v>
      </c>
      <c r="G224" s="304" t="s">
        <v>726</v>
      </c>
      <c r="H224" s="50"/>
      <c r="I224" s="192" t="s">
        <v>28</v>
      </c>
      <c r="J224" s="278" t="s">
        <v>727</v>
      </c>
      <c r="K224" s="194" t="s">
        <v>52</v>
      </c>
      <c r="L224" s="194"/>
      <c r="M224" s="281">
        <v>44460</v>
      </c>
      <c r="V224" s="47"/>
      <c r="W224" s="56"/>
      <c r="X224" s="56"/>
      <c r="Y224" s="47"/>
      <c r="AG224" s="277"/>
      <c r="AH224" s="196"/>
      <c r="AI224" s="191"/>
      <c r="AJ224" s="191"/>
      <c r="AK224" s="313">
        <v>133000</v>
      </c>
      <c r="AL224" s="313">
        <v>0</v>
      </c>
      <c r="AM224" s="308">
        <f>+AL224/AK224*100</f>
        <v>0</v>
      </c>
      <c r="AN224" s="309">
        <f t="shared" ref="AN224" si="51">+AK224-AL224</f>
        <v>133000</v>
      </c>
      <c r="AO224" s="131"/>
    </row>
    <row r="225" spans="1:41" ht="36" customHeight="1" x14ac:dyDescent="0.2">
      <c r="C225" s="192" t="s">
        <v>163</v>
      </c>
      <c r="D225" s="29" t="s">
        <v>163</v>
      </c>
      <c r="E225" s="192" t="s">
        <v>311</v>
      </c>
      <c r="G225" s="304" t="s">
        <v>728</v>
      </c>
      <c r="H225" s="50"/>
      <c r="I225" s="192" t="s">
        <v>28</v>
      </c>
      <c r="J225" s="279" t="s">
        <v>729</v>
      </c>
      <c r="K225" s="194" t="s">
        <v>730</v>
      </c>
      <c r="L225" s="194"/>
      <c r="M225" s="302">
        <v>44458</v>
      </c>
      <c r="V225" s="47"/>
      <c r="W225" s="56"/>
      <c r="X225" s="56"/>
      <c r="Y225" s="47"/>
      <c r="AG225" s="277"/>
      <c r="AH225" s="196"/>
      <c r="AI225" s="191"/>
      <c r="AJ225" s="191"/>
      <c r="AK225" s="313">
        <v>200000</v>
      </c>
      <c r="AL225" s="313">
        <v>0</v>
      </c>
      <c r="AM225" s="308">
        <f>+AL225/AK225*100</f>
        <v>0</v>
      </c>
      <c r="AN225" s="309">
        <f t="shared" ref="AN225" si="52">+AK225-AL225</f>
        <v>200000</v>
      </c>
      <c r="AO225" s="131"/>
    </row>
    <row r="226" spans="1:41" ht="40.5" customHeight="1" x14ac:dyDescent="0.2">
      <c r="C226" s="194" t="s">
        <v>11</v>
      </c>
      <c r="E226" s="194" t="s">
        <v>731</v>
      </c>
      <c r="G226" s="49" t="s">
        <v>265</v>
      </c>
      <c r="H226" s="194" t="s">
        <v>135</v>
      </c>
      <c r="I226" s="194" t="s">
        <v>28</v>
      </c>
      <c r="J226" s="140"/>
      <c r="K226" s="140"/>
      <c r="L226" s="140"/>
      <c r="M226" s="140"/>
      <c r="V226" s="47"/>
      <c r="W226" s="56"/>
      <c r="X226" s="56"/>
      <c r="Y226" s="47"/>
      <c r="AG226" s="277"/>
      <c r="AH226" s="196"/>
      <c r="AI226" s="191"/>
      <c r="AJ226" s="191"/>
      <c r="AK226" s="313">
        <v>60000000</v>
      </c>
      <c r="AL226" s="313">
        <v>46455131.770000003</v>
      </c>
      <c r="AM226" s="308">
        <f>+AL226/AK226*100</f>
        <v>77.425219616666681</v>
      </c>
      <c r="AN226" s="309">
        <f>+AK226-AL226</f>
        <v>13544868.229999997</v>
      </c>
      <c r="AO226" s="131"/>
    </row>
    <row r="227" spans="1:41" s="131" customFormat="1" ht="40.5" customHeight="1" x14ac:dyDescent="0.2">
      <c r="A227" s="7"/>
      <c r="B227" s="4"/>
      <c r="C227" s="9" t="s">
        <v>591</v>
      </c>
      <c r="D227" s="1"/>
      <c r="E227" s="29" t="s">
        <v>53</v>
      </c>
      <c r="F227" s="14"/>
      <c r="G227" s="49" t="s">
        <v>593</v>
      </c>
      <c r="H227" s="184">
        <v>20000001931</v>
      </c>
      <c r="I227" s="192" t="s">
        <v>28</v>
      </c>
      <c r="J227" s="140"/>
      <c r="K227" s="140"/>
      <c r="L227" s="140"/>
      <c r="M227" s="140"/>
      <c r="N227" s="14"/>
      <c r="O227" s="1"/>
      <c r="P227" s="1"/>
      <c r="Q227" s="1"/>
      <c r="R227" s="1"/>
      <c r="S227" s="1"/>
      <c r="T227" s="1"/>
      <c r="U227" s="1"/>
      <c r="V227" s="47"/>
      <c r="W227" s="56"/>
      <c r="X227" s="56"/>
      <c r="Y227" s="47"/>
      <c r="Z227" s="1"/>
      <c r="AA227" s="1"/>
      <c r="AB227" s="1"/>
      <c r="AC227" s="1"/>
      <c r="AD227" s="1"/>
      <c r="AE227" s="1"/>
      <c r="AF227" s="1"/>
      <c r="AG227" s="277"/>
      <c r="AH227" s="196"/>
      <c r="AI227" s="191"/>
      <c r="AJ227" s="191"/>
      <c r="AK227" s="316">
        <v>500000</v>
      </c>
      <c r="AL227" s="315">
        <v>200000</v>
      </c>
      <c r="AM227" s="308">
        <f t="shared" ref="AM227:AM228" si="53">+AL227/AK227*100</f>
        <v>40</v>
      </c>
      <c r="AN227" s="309">
        <f t="shared" ref="AN227:AN228" si="54">+AK227-AL227</f>
        <v>300000</v>
      </c>
    </row>
    <row r="228" spans="1:41" s="131" customFormat="1" ht="38.25" customHeight="1" x14ac:dyDescent="0.2">
      <c r="A228" s="7"/>
      <c r="B228" s="4"/>
      <c r="C228" s="9" t="s">
        <v>591</v>
      </c>
      <c r="D228" s="1"/>
      <c r="E228" s="29" t="s">
        <v>53</v>
      </c>
      <c r="F228" s="14"/>
      <c r="G228" s="49" t="s">
        <v>594</v>
      </c>
      <c r="H228" s="184">
        <v>2000001397</v>
      </c>
      <c r="I228" s="192" t="s">
        <v>28</v>
      </c>
      <c r="J228" s="140"/>
      <c r="K228" s="140"/>
      <c r="L228" s="140"/>
      <c r="M228" s="140"/>
      <c r="N228" s="14"/>
      <c r="O228" s="1"/>
      <c r="P228" s="1"/>
      <c r="Q228" s="1"/>
      <c r="R228" s="1"/>
      <c r="S228" s="1"/>
      <c r="T228" s="1"/>
      <c r="U228" s="1"/>
      <c r="V228" s="47"/>
      <c r="W228" s="56"/>
      <c r="X228" s="56"/>
      <c r="Y228" s="47"/>
      <c r="Z228" s="1"/>
      <c r="AA228" s="1"/>
      <c r="AB228" s="1"/>
      <c r="AC228" s="1"/>
      <c r="AD228" s="1"/>
      <c r="AE228" s="1"/>
      <c r="AF228" s="1"/>
      <c r="AG228" s="277"/>
      <c r="AH228" s="196"/>
      <c r="AI228" s="191"/>
      <c r="AJ228" s="191"/>
      <c r="AK228" s="316">
        <v>5047329.5</v>
      </c>
      <c r="AL228" s="315">
        <v>362897</v>
      </c>
      <c r="AM228" s="308">
        <f t="shared" si="53"/>
        <v>7.1898813025779269</v>
      </c>
      <c r="AN228" s="309">
        <f t="shared" si="54"/>
        <v>4684432.5</v>
      </c>
    </row>
    <row r="229" spans="1:41" ht="31.5" customHeight="1" x14ac:dyDescent="0.2">
      <c r="C229" s="137" t="s">
        <v>11</v>
      </c>
      <c r="E229" s="9" t="s">
        <v>30</v>
      </c>
      <c r="G229" s="49" t="s">
        <v>515</v>
      </c>
      <c r="H229" s="9" t="s">
        <v>516</v>
      </c>
      <c r="I229" s="40" t="s">
        <v>28</v>
      </c>
      <c r="J229" s="140"/>
      <c r="K229" s="140"/>
      <c r="L229" s="140"/>
      <c r="M229" s="140"/>
      <c r="AK229" s="319">
        <v>350000</v>
      </c>
      <c r="AL229" s="315">
        <v>310377.88</v>
      </c>
      <c r="AM229" s="123">
        <f>AL229/AK229*100</f>
        <v>88.679394285714281</v>
      </c>
      <c r="AN229" s="315">
        <f t="shared" ref="AN229:AN230" si="55">+AK229-AL229</f>
        <v>39622.119999999995</v>
      </c>
      <c r="AO229" s="131"/>
    </row>
    <row r="230" spans="1:41" ht="28.5" customHeight="1" x14ac:dyDescent="0.2">
      <c r="C230" s="194" t="s">
        <v>163</v>
      </c>
      <c r="E230" s="194" t="s">
        <v>30</v>
      </c>
      <c r="G230" s="49" t="s">
        <v>734</v>
      </c>
      <c r="H230" s="192"/>
      <c r="I230" s="40" t="s">
        <v>28</v>
      </c>
      <c r="AK230" s="319">
        <v>80000</v>
      </c>
      <c r="AL230" s="317">
        <v>28666</v>
      </c>
      <c r="AM230" s="312">
        <f>AL230/AK230*100</f>
        <v>35.832500000000003</v>
      </c>
      <c r="AN230" s="317">
        <f t="shared" si="55"/>
        <v>51334</v>
      </c>
      <c r="AO230" s="131"/>
    </row>
    <row r="231" spans="1:41" x14ac:dyDescent="0.2">
      <c r="C231" s="323" t="s">
        <v>735</v>
      </c>
      <c r="D231" s="322"/>
      <c r="E231" s="323"/>
      <c r="F231" s="322"/>
      <c r="G231" s="323"/>
      <c r="H231" s="186"/>
      <c r="AK231" s="311"/>
      <c r="AN231" s="276"/>
      <c r="AO231" s="131"/>
    </row>
    <row r="232" spans="1:41" x14ac:dyDescent="0.2">
      <c r="G232" s="185"/>
      <c r="H232" s="186"/>
      <c r="AN232" s="276"/>
      <c r="AO232" s="131"/>
    </row>
    <row r="233" spans="1:41" x14ac:dyDescent="0.2">
      <c r="G233" s="185"/>
      <c r="H233" s="186"/>
      <c r="AN233" s="276"/>
      <c r="AO233" s="131"/>
    </row>
    <row r="234" spans="1:41" x14ac:dyDescent="0.2">
      <c r="G234" s="185"/>
      <c r="H234" s="186"/>
      <c r="AN234" s="276"/>
      <c r="AO234" s="131"/>
    </row>
    <row r="235" spans="1:41" x14ac:dyDescent="0.2">
      <c r="G235" s="185"/>
      <c r="H235" s="186"/>
      <c r="AN235" s="276"/>
      <c r="AO235" s="131"/>
    </row>
    <row r="236" spans="1:41" x14ac:dyDescent="0.2">
      <c r="G236" s="185"/>
      <c r="H236" s="186"/>
      <c r="AN236" s="276"/>
      <c r="AO236" s="131"/>
    </row>
    <row r="237" spans="1:41" x14ac:dyDescent="0.2">
      <c r="G237" s="185"/>
      <c r="H237" s="186"/>
      <c r="AN237" s="276"/>
      <c r="AO237" s="131"/>
    </row>
    <row r="238" spans="1:41" x14ac:dyDescent="0.2">
      <c r="G238" s="185"/>
      <c r="H238" s="186"/>
      <c r="AN238" s="276"/>
      <c r="AO238" s="131"/>
    </row>
    <row r="239" spans="1:41" x14ac:dyDescent="0.2">
      <c r="G239" s="185"/>
      <c r="H239" s="186"/>
      <c r="AN239" s="276"/>
      <c r="AO239" s="131"/>
    </row>
    <row r="240" spans="1:41" x14ac:dyDescent="0.2">
      <c r="G240" s="185"/>
      <c r="H240" s="186"/>
      <c r="AN240" s="276"/>
      <c r="AO240" s="131"/>
    </row>
    <row r="241" spans="7:41" x14ac:dyDescent="0.2">
      <c r="G241" s="185"/>
      <c r="H241" s="186"/>
      <c r="AN241" s="276"/>
      <c r="AO241" s="131"/>
    </row>
    <row r="242" spans="7:41" x14ac:dyDescent="0.2">
      <c r="G242" s="185"/>
      <c r="H242" s="186"/>
      <c r="AN242" s="276"/>
      <c r="AO242" s="131"/>
    </row>
    <row r="243" spans="7:41" x14ac:dyDescent="0.2">
      <c r="G243" s="185"/>
      <c r="H243" s="186"/>
      <c r="AN243" s="276"/>
      <c r="AO243" s="131"/>
    </row>
    <row r="244" spans="7:41" x14ac:dyDescent="0.2">
      <c r="G244" s="185"/>
      <c r="H244" s="186"/>
      <c r="AN244" s="276"/>
      <c r="AO244" s="131"/>
    </row>
    <row r="245" spans="7:41" x14ac:dyDescent="0.2">
      <c r="G245" s="185"/>
      <c r="H245" s="186"/>
      <c r="AN245" s="276"/>
      <c r="AO245" s="131"/>
    </row>
    <row r="246" spans="7:41" x14ac:dyDescent="0.2">
      <c r="G246" s="185"/>
      <c r="H246" s="186"/>
      <c r="AN246" s="276"/>
      <c r="AO246" s="131"/>
    </row>
    <row r="247" spans="7:41" x14ac:dyDescent="0.2">
      <c r="G247" s="185"/>
      <c r="H247" s="186"/>
      <c r="AN247" s="276"/>
      <c r="AO247" s="131"/>
    </row>
    <row r="248" spans="7:41" x14ac:dyDescent="0.2">
      <c r="G248" s="185"/>
      <c r="H248" s="186"/>
      <c r="AN248" s="276"/>
      <c r="AO248" s="131"/>
    </row>
    <row r="249" spans="7:41" x14ac:dyDescent="0.2">
      <c r="AN249" s="276"/>
      <c r="AO249" s="131"/>
    </row>
    <row r="250" spans="7:41" x14ac:dyDescent="0.2">
      <c r="AN250" s="276"/>
      <c r="AO250" s="131"/>
    </row>
    <row r="251" spans="7:41" x14ac:dyDescent="0.2">
      <c r="AN251" s="276"/>
      <c r="AO251" s="131"/>
    </row>
    <row r="252" spans="7:41" x14ac:dyDescent="0.2">
      <c r="AN252" s="276"/>
      <c r="AO252" s="131"/>
    </row>
    <row r="253" spans="7:41" x14ac:dyDescent="0.2">
      <c r="AN253" s="276"/>
      <c r="AO253" s="131"/>
    </row>
    <row r="254" spans="7:41" x14ac:dyDescent="0.2">
      <c r="AN254" s="276"/>
      <c r="AO254" s="131"/>
    </row>
    <row r="255" spans="7:41" x14ac:dyDescent="0.2">
      <c r="AN255" s="276"/>
      <c r="AO255" s="131"/>
    </row>
    <row r="256" spans="7:41" x14ac:dyDescent="0.2">
      <c r="AN256" s="276"/>
      <c r="AO256" s="131"/>
    </row>
    <row r="257" spans="40:41" x14ac:dyDescent="0.2">
      <c r="AN257" s="276"/>
      <c r="AO257" s="131"/>
    </row>
    <row r="258" spans="40:41" x14ac:dyDescent="0.2">
      <c r="AN258" s="276"/>
      <c r="AO258" s="131"/>
    </row>
    <row r="259" spans="40:41" x14ac:dyDescent="0.2">
      <c r="AN259" s="276"/>
      <c r="AO259" s="131"/>
    </row>
    <row r="260" spans="40:41" x14ac:dyDescent="0.2">
      <c r="AN260" s="276"/>
      <c r="AO260" s="131"/>
    </row>
    <row r="261" spans="40:41" x14ac:dyDescent="0.2">
      <c r="AN261" s="276"/>
      <c r="AO261" s="131"/>
    </row>
    <row r="262" spans="40:41" x14ac:dyDescent="0.2">
      <c r="AN262" s="276"/>
      <c r="AO262" s="131"/>
    </row>
    <row r="263" spans="40:41" x14ac:dyDescent="0.2">
      <c r="AN263" s="276"/>
      <c r="AO263" s="131"/>
    </row>
    <row r="264" spans="40:41" x14ac:dyDescent="0.2">
      <c r="AN264" s="276"/>
      <c r="AO264" s="131"/>
    </row>
    <row r="265" spans="40:41" x14ac:dyDescent="0.2">
      <c r="AN265" s="276"/>
      <c r="AO265" s="131"/>
    </row>
    <row r="266" spans="40:41" x14ac:dyDescent="0.2">
      <c r="AN266" s="276"/>
      <c r="AO266" s="131"/>
    </row>
    <row r="267" spans="40:41" x14ac:dyDescent="0.2">
      <c r="AN267" s="276"/>
      <c r="AO267" s="131"/>
    </row>
    <row r="268" spans="40:41" x14ac:dyDescent="0.2">
      <c r="AN268" s="276"/>
      <c r="AO268" s="131"/>
    </row>
    <row r="269" spans="40:41" x14ac:dyDescent="0.2">
      <c r="AN269" s="276"/>
      <c r="AO269" s="131"/>
    </row>
    <row r="270" spans="40:41" x14ac:dyDescent="0.2">
      <c r="AN270" s="276"/>
      <c r="AO270" s="131"/>
    </row>
    <row r="271" spans="40:41" x14ac:dyDescent="0.2">
      <c r="AN271" s="276"/>
      <c r="AO271" s="131"/>
    </row>
    <row r="272" spans="40:41" x14ac:dyDescent="0.2">
      <c r="AN272" s="276"/>
      <c r="AO272" s="131"/>
    </row>
    <row r="273" spans="40:41" x14ac:dyDescent="0.2">
      <c r="AN273" s="276"/>
      <c r="AO273" s="131"/>
    </row>
    <row r="274" spans="40:41" x14ac:dyDescent="0.2">
      <c r="AN274" s="276"/>
      <c r="AO274" s="131"/>
    </row>
    <row r="275" spans="40:41" x14ac:dyDescent="0.2">
      <c r="AN275" s="276"/>
      <c r="AO275" s="131"/>
    </row>
    <row r="276" spans="40:41" x14ac:dyDescent="0.2">
      <c r="AN276" s="276"/>
      <c r="AO276" s="131"/>
    </row>
    <row r="277" spans="40:41" x14ac:dyDescent="0.2">
      <c r="AN277" s="276"/>
      <c r="AO277" s="131"/>
    </row>
    <row r="278" spans="40:41" x14ac:dyDescent="0.2">
      <c r="AN278" s="276"/>
      <c r="AO278" s="131"/>
    </row>
    <row r="279" spans="40:41" x14ac:dyDescent="0.2">
      <c r="AN279" s="276"/>
      <c r="AO279" s="131"/>
    </row>
    <row r="280" spans="40:41" x14ac:dyDescent="0.2">
      <c r="AN280" s="276"/>
      <c r="AO280" s="131"/>
    </row>
    <row r="281" spans="40:41" x14ac:dyDescent="0.2">
      <c r="AN281" s="276"/>
      <c r="AO281" s="131"/>
    </row>
    <row r="282" spans="40:41" x14ac:dyDescent="0.2">
      <c r="AN282" s="276"/>
      <c r="AO282" s="131"/>
    </row>
    <row r="283" spans="40:41" x14ac:dyDescent="0.2">
      <c r="AN283" s="276"/>
      <c r="AO283" s="131"/>
    </row>
    <row r="284" spans="40:41" x14ac:dyDescent="0.2">
      <c r="AN284" s="276"/>
      <c r="AO284" s="131"/>
    </row>
    <row r="285" spans="40:41" x14ac:dyDescent="0.2">
      <c r="AN285" s="276"/>
      <c r="AO285" s="131"/>
    </row>
    <row r="286" spans="40:41" x14ac:dyDescent="0.2">
      <c r="AN286" s="276"/>
      <c r="AO286" s="131"/>
    </row>
    <row r="287" spans="40:41" x14ac:dyDescent="0.2">
      <c r="AN287" s="276"/>
      <c r="AO287" s="131"/>
    </row>
    <row r="288" spans="40:41" x14ac:dyDescent="0.2">
      <c r="AN288" s="276"/>
      <c r="AO288" s="131"/>
    </row>
    <row r="289" spans="40:41" x14ac:dyDescent="0.2">
      <c r="AN289" s="276"/>
      <c r="AO289" s="131"/>
    </row>
    <row r="290" spans="40:41" x14ac:dyDescent="0.2">
      <c r="AN290" s="276"/>
      <c r="AO290" s="131"/>
    </row>
    <row r="291" spans="40:41" x14ac:dyDescent="0.2">
      <c r="AN291" s="276"/>
      <c r="AO291" s="131"/>
    </row>
    <row r="292" spans="40:41" x14ac:dyDescent="0.2">
      <c r="AN292" s="276"/>
      <c r="AO292" s="131"/>
    </row>
    <row r="293" spans="40:41" x14ac:dyDescent="0.2">
      <c r="AN293" s="276"/>
      <c r="AO293" s="131"/>
    </row>
    <row r="294" spans="40:41" x14ac:dyDescent="0.2">
      <c r="AN294" s="276"/>
      <c r="AO294" s="131"/>
    </row>
    <row r="295" spans="40:41" x14ac:dyDescent="0.2">
      <c r="AN295" s="276"/>
      <c r="AO295" s="131"/>
    </row>
    <row r="296" spans="40:41" x14ac:dyDescent="0.2">
      <c r="AN296" s="276"/>
      <c r="AO296" s="131"/>
    </row>
    <row r="297" spans="40:41" x14ac:dyDescent="0.2">
      <c r="AN297" s="276"/>
      <c r="AO297" s="131"/>
    </row>
    <row r="298" spans="40:41" x14ac:dyDescent="0.2">
      <c r="AN298" s="276"/>
      <c r="AO298" s="131"/>
    </row>
    <row r="299" spans="40:41" x14ac:dyDescent="0.2">
      <c r="AN299" s="276"/>
      <c r="AO299" s="131"/>
    </row>
    <row r="300" spans="40:41" x14ac:dyDescent="0.2">
      <c r="AN300" s="276"/>
      <c r="AO300" s="131"/>
    </row>
    <row r="301" spans="40:41" x14ac:dyDescent="0.2">
      <c r="AN301" s="276"/>
      <c r="AO301" s="131"/>
    </row>
    <row r="302" spans="40:41" x14ac:dyDescent="0.2">
      <c r="AN302" s="276"/>
      <c r="AO302" s="131"/>
    </row>
    <row r="303" spans="40:41" x14ac:dyDescent="0.2">
      <c r="AN303" s="276"/>
      <c r="AO303" s="131"/>
    </row>
    <row r="304" spans="40:41" x14ac:dyDescent="0.2">
      <c r="AN304" s="276"/>
      <c r="AO304" s="131"/>
    </row>
    <row r="305" spans="40:41" x14ac:dyDescent="0.2">
      <c r="AN305" s="276"/>
      <c r="AO305" s="131"/>
    </row>
    <row r="306" spans="40:41" x14ac:dyDescent="0.2">
      <c r="AN306" s="276"/>
      <c r="AO306" s="131"/>
    </row>
    <row r="307" spans="40:41" x14ac:dyDescent="0.2">
      <c r="AN307" s="276"/>
      <c r="AO307" s="131"/>
    </row>
    <row r="308" spans="40:41" x14ac:dyDescent="0.2">
      <c r="AN308" s="276"/>
      <c r="AO308" s="131"/>
    </row>
    <row r="309" spans="40:41" x14ac:dyDescent="0.2">
      <c r="AN309" s="276"/>
      <c r="AO309" s="131"/>
    </row>
    <row r="310" spans="40:41" x14ac:dyDescent="0.2">
      <c r="AN310" s="276"/>
      <c r="AO310" s="131"/>
    </row>
    <row r="311" spans="40:41" x14ac:dyDescent="0.2">
      <c r="AN311" s="276"/>
      <c r="AO311" s="131"/>
    </row>
    <row r="312" spans="40:41" x14ac:dyDescent="0.2">
      <c r="AN312" s="276"/>
      <c r="AO312" s="131"/>
    </row>
    <row r="313" spans="40:41" x14ac:dyDescent="0.2">
      <c r="AN313" s="276"/>
      <c r="AO313" s="131"/>
    </row>
    <row r="314" spans="40:41" x14ac:dyDescent="0.2">
      <c r="AN314" s="276"/>
      <c r="AO314" s="131"/>
    </row>
    <row r="315" spans="40:41" x14ac:dyDescent="0.2">
      <c r="AN315" s="276"/>
      <c r="AO315" s="131"/>
    </row>
    <row r="316" spans="40:41" x14ac:dyDescent="0.2">
      <c r="AN316" s="276"/>
      <c r="AO316" s="131"/>
    </row>
    <row r="317" spans="40:41" x14ac:dyDescent="0.2">
      <c r="AN317" s="276"/>
      <c r="AO317" s="131"/>
    </row>
    <row r="318" spans="40:41" x14ac:dyDescent="0.2">
      <c r="AN318" s="276"/>
      <c r="AO318" s="131"/>
    </row>
    <row r="319" spans="40:41" x14ac:dyDescent="0.2">
      <c r="AN319" s="276"/>
      <c r="AO319" s="131"/>
    </row>
    <row r="320" spans="40:41" x14ac:dyDescent="0.2">
      <c r="AN320" s="276"/>
      <c r="AO320" s="131"/>
    </row>
    <row r="321" spans="40:41" x14ac:dyDescent="0.2">
      <c r="AN321" s="276"/>
      <c r="AO321" s="131"/>
    </row>
    <row r="322" spans="40:41" x14ac:dyDescent="0.2">
      <c r="AN322" s="276"/>
      <c r="AO322" s="131"/>
    </row>
    <row r="323" spans="40:41" x14ac:dyDescent="0.2">
      <c r="AN323" s="276"/>
      <c r="AO323" s="131"/>
    </row>
    <row r="324" spans="40:41" x14ac:dyDescent="0.2">
      <c r="AN324" s="276"/>
      <c r="AO324" s="131"/>
    </row>
    <row r="325" spans="40:41" x14ac:dyDescent="0.2">
      <c r="AN325" s="276"/>
      <c r="AO325" s="131"/>
    </row>
    <row r="326" spans="40:41" x14ac:dyDescent="0.2">
      <c r="AN326" s="276"/>
      <c r="AO326" s="131"/>
    </row>
    <row r="327" spans="40:41" x14ac:dyDescent="0.2">
      <c r="AN327" s="276"/>
      <c r="AO327" s="131"/>
    </row>
    <row r="328" spans="40:41" x14ac:dyDescent="0.2">
      <c r="AN328" s="276"/>
      <c r="AO328" s="131"/>
    </row>
    <row r="329" spans="40:41" x14ac:dyDescent="0.2">
      <c r="AN329" s="276"/>
      <c r="AO329" s="131"/>
    </row>
    <row r="330" spans="40:41" x14ac:dyDescent="0.2">
      <c r="AN330" s="276"/>
      <c r="AO330" s="131"/>
    </row>
    <row r="331" spans="40:41" x14ac:dyDescent="0.2">
      <c r="AN331" s="276"/>
      <c r="AO331" s="131"/>
    </row>
    <row r="332" spans="40:41" x14ac:dyDescent="0.2">
      <c r="AN332" s="276"/>
      <c r="AO332" s="131"/>
    </row>
    <row r="333" spans="40:41" x14ac:dyDescent="0.2">
      <c r="AN333" s="276"/>
      <c r="AO333" s="131"/>
    </row>
    <row r="334" spans="40:41" x14ac:dyDescent="0.2">
      <c r="AN334" s="276"/>
      <c r="AO334" s="131"/>
    </row>
    <row r="335" spans="40:41" x14ac:dyDescent="0.2">
      <c r="AN335" s="276"/>
      <c r="AO335" s="131"/>
    </row>
    <row r="336" spans="40:41" x14ac:dyDescent="0.2">
      <c r="AN336" s="276"/>
      <c r="AO336" s="131"/>
    </row>
    <row r="337" spans="40:41" x14ac:dyDescent="0.2">
      <c r="AN337" s="276"/>
      <c r="AO337" s="131"/>
    </row>
    <row r="338" spans="40:41" x14ac:dyDescent="0.2">
      <c r="AN338" s="276"/>
      <c r="AO338" s="131"/>
    </row>
    <row r="339" spans="40:41" x14ac:dyDescent="0.2">
      <c r="AN339" s="276"/>
      <c r="AO339" s="131"/>
    </row>
    <row r="340" spans="40:41" x14ac:dyDescent="0.2">
      <c r="AN340" s="276"/>
      <c r="AO340" s="131"/>
    </row>
    <row r="341" spans="40:41" x14ac:dyDescent="0.2">
      <c r="AN341" s="276"/>
      <c r="AO341" s="131"/>
    </row>
    <row r="342" spans="40:41" x14ac:dyDescent="0.2">
      <c r="AN342" s="276"/>
      <c r="AO342" s="131"/>
    </row>
    <row r="343" spans="40:41" x14ac:dyDescent="0.2">
      <c r="AN343" s="276"/>
      <c r="AO343" s="131"/>
    </row>
    <row r="344" spans="40:41" x14ac:dyDescent="0.2">
      <c r="AN344" s="276"/>
      <c r="AO344" s="131"/>
    </row>
    <row r="345" spans="40:41" x14ac:dyDescent="0.2">
      <c r="AN345" s="276"/>
      <c r="AO345" s="131"/>
    </row>
    <row r="346" spans="40:41" x14ac:dyDescent="0.2">
      <c r="AN346" s="276"/>
      <c r="AO346" s="131"/>
    </row>
    <row r="347" spans="40:41" x14ac:dyDescent="0.2">
      <c r="AN347" s="276"/>
      <c r="AO347" s="131"/>
    </row>
    <row r="348" spans="40:41" x14ac:dyDescent="0.2">
      <c r="AN348" s="276"/>
      <c r="AO348" s="131"/>
    </row>
    <row r="349" spans="40:41" x14ac:dyDescent="0.2">
      <c r="AN349" s="276"/>
      <c r="AO349" s="131"/>
    </row>
    <row r="350" spans="40:41" x14ac:dyDescent="0.2">
      <c r="AN350" s="276"/>
      <c r="AO350" s="131"/>
    </row>
    <row r="351" spans="40:41" x14ac:dyDescent="0.2">
      <c r="AN351" s="276"/>
      <c r="AO351" s="131"/>
    </row>
    <row r="352" spans="40:41" x14ac:dyDescent="0.2">
      <c r="AN352" s="276"/>
      <c r="AO352" s="131"/>
    </row>
    <row r="353" spans="40:41" x14ac:dyDescent="0.2">
      <c r="AN353" s="276"/>
      <c r="AO353" s="131"/>
    </row>
    <row r="354" spans="40:41" x14ac:dyDescent="0.2">
      <c r="AN354" s="276"/>
      <c r="AO354" s="131"/>
    </row>
    <row r="355" spans="40:41" x14ac:dyDescent="0.2">
      <c r="AN355" s="276"/>
      <c r="AO355" s="131"/>
    </row>
    <row r="356" spans="40:41" x14ac:dyDescent="0.2">
      <c r="AN356" s="276"/>
      <c r="AO356" s="131"/>
    </row>
    <row r="357" spans="40:41" x14ac:dyDescent="0.2">
      <c r="AN357" s="276"/>
      <c r="AO357" s="131"/>
    </row>
    <row r="358" spans="40:41" x14ac:dyDescent="0.2">
      <c r="AN358" s="276"/>
      <c r="AO358" s="131"/>
    </row>
    <row r="359" spans="40:41" x14ac:dyDescent="0.2">
      <c r="AN359" s="276"/>
      <c r="AO359" s="131"/>
    </row>
    <row r="360" spans="40:41" x14ac:dyDescent="0.2">
      <c r="AN360" s="276"/>
      <c r="AO360" s="131"/>
    </row>
    <row r="361" spans="40:41" x14ac:dyDescent="0.2">
      <c r="AN361" s="276"/>
      <c r="AO361" s="131"/>
    </row>
    <row r="362" spans="40:41" x14ac:dyDescent="0.2">
      <c r="AN362" s="276"/>
      <c r="AO362" s="131"/>
    </row>
    <row r="363" spans="40:41" x14ac:dyDescent="0.2">
      <c r="AN363" s="276"/>
      <c r="AO363" s="131"/>
    </row>
    <row r="364" spans="40:41" x14ac:dyDescent="0.2">
      <c r="AN364" s="276"/>
      <c r="AO364" s="131"/>
    </row>
    <row r="365" spans="40:41" x14ac:dyDescent="0.2">
      <c r="AN365" s="276"/>
      <c r="AO365" s="131"/>
    </row>
    <row r="366" spans="40:41" x14ac:dyDescent="0.2">
      <c r="AN366" s="276"/>
      <c r="AO366" s="131"/>
    </row>
    <row r="367" spans="40:41" x14ac:dyDescent="0.2">
      <c r="AN367" s="276"/>
      <c r="AO367" s="131"/>
    </row>
    <row r="368" spans="40:41" x14ac:dyDescent="0.2">
      <c r="AN368" s="276"/>
      <c r="AO368" s="131"/>
    </row>
    <row r="369" spans="40:41" x14ac:dyDescent="0.2">
      <c r="AN369" s="276"/>
      <c r="AO369" s="131"/>
    </row>
    <row r="370" spans="40:41" x14ac:dyDescent="0.2">
      <c r="AN370" s="276"/>
      <c r="AO370" s="131"/>
    </row>
    <row r="371" spans="40:41" x14ac:dyDescent="0.2">
      <c r="AN371" s="276"/>
      <c r="AO371" s="131"/>
    </row>
    <row r="372" spans="40:41" x14ac:dyDescent="0.2">
      <c r="AN372" s="276"/>
      <c r="AO372" s="131"/>
    </row>
    <row r="373" spans="40:41" x14ac:dyDescent="0.2">
      <c r="AN373" s="276"/>
      <c r="AO373" s="131"/>
    </row>
    <row r="374" spans="40:41" x14ac:dyDescent="0.2">
      <c r="AN374" s="276"/>
      <c r="AO374" s="131"/>
    </row>
    <row r="375" spans="40:41" x14ac:dyDescent="0.2">
      <c r="AN375" s="276"/>
      <c r="AO375" s="131"/>
    </row>
    <row r="376" spans="40:41" x14ac:dyDescent="0.2">
      <c r="AN376" s="276"/>
      <c r="AO376" s="131"/>
    </row>
    <row r="377" spans="40:41" x14ac:dyDescent="0.2">
      <c r="AN377" s="276"/>
      <c r="AO377" s="131"/>
    </row>
    <row r="378" spans="40:41" x14ac:dyDescent="0.2">
      <c r="AN378" s="276"/>
      <c r="AO378" s="131"/>
    </row>
    <row r="379" spans="40:41" x14ac:dyDescent="0.2">
      <c r="AN379" s="276"/>
      <c r="AO379" s="131"/>
    </row>
    <row r="380" spans="40:41" x14ac:dyDescent="0.2">
      <c r="AN380" s="276"/>
      <c r="AO380" s="131"/>
    </row>
    <row r="381" spans="40:41" x14ac:dyDescent="0.2">
      <c r="AN381" s="276"/>
      <c r="AO381" s="131"/>
    </row>
    <row r="382" spans="40:41" x14ac:dyDescent="0.2">
      <c r="AN382" s="276"/>
      <c r="AO382" s="131"/>
    </row>
    <row r="383" spans="40:41" x14ac:dyDescent="0.2">
      <c r="AN383" s="276"/>
      <c r="AO383" s="131"/>
    </row>
    <row r="384" spans="40:41" x14ac:dyDescent="0.2">
      <c r="AN384" s="276"/>
      <c r="AO384" s="131"/>
    </row>
    <row r="385" spans="40:41" x14ac:dyDescent="0.2">
      <c r="AN385" s="276"/>
      <c r="AO385" s="131"/>
    </row>
    <row r="386" spans="40:41" x14ac:dyDescent="0.2">
      <c r="AN386" s="276"/>
      <c r="AO386" s="131"/>
    </row>
    <row r="387" spans="40:41" x14ac:dyDescent="0.2">
      <c r="AN387" s="276"/>
      <c r="AO387" s="131"/>
    </row>
    <row r="388" spans="40:41" x14ac:dyDescent="0.2">
      <c r="AN388" s="276"/>
      <c r="AO388" s="131"/>
    </row>
    <row r="389" spans="40:41" x14ac:dyDescent="0.2">
      <c r="AN389" s="276"/>
      <c r="AO389" s="131"/>
    </row>
    <row r="390" spans="40:41" x14ac:dyDescent="0.2">
      <c r="AN390" s="276"/>
      <c r="AO390" s="131"/>
    </row>
    <row r="391" spans="40:41" x14ac:dyDescent="0.2">
      <c r="AN391" s="276"/>
      <c r="AO391" s="131"/>
    </row>
    <row r="392" spans="40:41" x14ac:dyDescent="0.2">
      <c r="AN392" s="276"/>
      <c r="AO392" s="131"/>
    </row>
    <row r="393" spans="40:41" x14ac:dyDescent="0.2">
      <c r="AN393" s="276"/>
      <c r="AO393" s="131"/>
    </row>
    <row r="394" spans="40:41" x14ac:dyDescent="0.2">
      <c r="AN394" s="276"/>
      <c r="AO394" s="131"/>
    </row>
    <row r="395" spans="40:41" x14ac:dyDescent="0.2">
      <c r="AN395" s="276"/>
      <c r="AO395" s="131"/>
    </row>
    <row r="396" spans="40:41" x14ac:dyDescent="0.2">
      <c r="AN396" s="276"/>
      <c r="AO396" s="131"/>
    </row>
    <row r="397" spans="40:41" x14ac:dyDescent="0.2">
      <c r="AN397" s="276"/>
      <c r="AO397" s="131"/>
    </row>
    <row r="398" spans="40:41" x14ac:dyDescent="0.2">
      <c r="AN398" s="276"/>
      <c r="AO398" s="131"/>
    </row>
    <row r="399" spans="40:41" x14ac:dyDescent="0.2">
      <c r="AN399" s="276"/>
      <c r="AO399" s="131"/>
    </row>
    <row r="400" spans="40:41" x14ac:dyDescent="0.2">
      <c r="AN400" s="276"/>
      <c r="AO400" s="131"/>
    </row>
    <row r="401" spans="40:41" x14ac:dyDescent="0.2">
      <c r="AN401" s="276"/>
      <c r="AO401" s="131"/>
    </row>
    <row r="402" spans="40:41" x14ac:dyDescent="0.2">
      <c r="AN402" s="276"/>
      <c r="AO402" s="131"/>
    </row>
    <row r="403" spans="40:41" x14ac:dyDescent="0.2">
      <c r="AN403" s="276"/>
      <c r="AO403" s="131"/>
    </row>
    <row r="404" spans="40:41" x14ac:dyDescent="0.2">
      <c r="AN404" s="276"/>
      <c r="AO404" s="131"/>
    </row>
    <row r="405" spans="40:41" x14ac:dyDescent="0.2">
      <c r="AN405" s="276"/>
      <c r="AO405" s="131"/>
    </row>
    <row r="406" spans="40:41" x14ac:dyDescent="0.2">
      <c r="AN406" s="276"/>
      <c r="AO406" s="131"/>
    </row>
    <row r="407" spans="40:41" x14ac:dyDescent="0.2">
      <c r="AN407" s="276"/>
      <c r="AO407" s="131"/>
    </row>
    <row r="408" spans="40:41" x14ac:dyDescent="0.2">
      <c r="AN408" s="276"/>
      <c r="AO408" s="131"/>
    </row>
    <row r="409" spans="40:41" x14ac:dyDescent="0.2">
      <c r="AN409" s="276"/>
      <c r="AO409" s="131"/>
    </row>
    <row r="410" spans="40:41" x14ac:dyDescent="0.2">
      <c r="AN410" s="276"/>
      <c r="AO410" s="131"/>
    </row>
    <row r="411" spans="40:41" x14ac:dyDescent="0.2">
      <c r="AN411" s="276"/>
      <c r="AO411" s="131"/>
    </row>
    <row r="412" spans="40:41" x14ac:dyDescent="0.2">
      <c r="AN412" s="276"/>
      <c r="AO412" s="131"/>
    </row>
    <row r="413" spans="40:41" x14ac:dyDescent="0.2">
      <c r="AN413" s="276"/>
      <c r="AO413" s="131"/>
    </row>
    <row r="414" spans="40:41" x14ac:dyDescent="0.2">
      <c r="AN414" s="276"/>
      <c r="AO414" s="131"/>
    </row>
    <row r="415" spans="40:41" x14ac:dyDescent="0.2">
      <c r="AN415" s="276"/>
      <c r="AO415" s="131"/>
    </row>
    <row r="416" spans="40:41" x14ac:dyDescent="0.2">
      <c r="AN416" s="276"/>
      <c r="AO416" s="131"/>
    </row>
    <row r="417" spans="40:41" x14ac:dyDescent="0.2">
      <c r="AN417" s="276"/>
      <c r="AO417" s="131"/>
    </row>
    <row r="418" spans="40:41" x14ac:dyDescent="0.2">
      <c r="AN418" s="276"/>
      <c r="AO418" s="131"/>
    </row>
    <row r="419" spans="40:41" x14ac:dyDescent="0.2">
      <c r="AN419" s="276"/>
      <c r="AO419" s="131"/>
    </row>
    <row r="420" spans="40:41" x14ac:dyDescent="0.2">
      <c r="AN420" s="276"/>
      <c r="AO420" s="131"/>
    </row>
    <row r="421" spans="40:41" x14ac:dyDescent="0.2">
      <c r="AN421" s="276"/>
      <c r="AO421" s="131"/>
    </row>
    <row r="422" spans="40:41" x14ac:dyDescent="0.2">
      <c r="AN422" s="276"/>
      <c r="AO422" s="131"/>
    </row>
    <row r="423" spans="40:41" x14ac:dyDescent="0.2">
      <c r="AN423" s="276"/>
      <c r="AO423" s="131"/>
    </row>
    <row r="424" spans="40:41" x14ac:dyDescent="0.2">
      <c r="AN424" s="276"/>
      <c r="AO424" s="131"/>
    </row>
    <row r="425" spans="40:41" x14ac:dyDescent="0.2">
      <c r="AN425" s="276"/>
      <c r="AO425" s="131"/>
    </row>
    <row r="426" spans="40:41" x14ac:dyDescent="0.2">
      <c r="AN426" s="276"/>
      <c r="AO426" s="131"/>
    </row>
    <row r="427" spans="40:41" x14ac:dyDescent="0.2">
      <c r="AN427" s="276"/>
      <c r="AO427" s="131"/>
    </row>
    <row r="428" spans="40:41" x14ac:dyDescent="0.2">
      <c r="AN428" s="276"/>
      <c r="AO428" s="131"/>
    </row>
    <row r="429" spans="40:41" x14ac:dyDescent="0.2">
      <c r="AN429" s="276"/>
      <c r="AO429" s="131"/>
    </row>
    <row r="430" spans="40:41" x14ac:dyDescent="0.2">
      <c r="AN430" s="276"/>
      <c r="AO430" s="131"/>
    </row>
    <row r="431" spans="40:41" x14ac:dyDescent="0.2">
      <c r="AN431" s="276"/>
      <c r="AO431" s="131"/>
    </row>
    <row r="432" spans="40:41" x14ac:dyDescent="0.2">
      <c r="AN432" s="276"/>
      <c r="AO432" s="131"/>
    </row>
    <row r="433" spans="40:41" x14ac:dyDescent="0.2">
      <c r="AN433" s="276"/>
      <c r="AO433" s="131"/>
    </row>
    <row r="434" spans="40:41" x14ac:dyDescent="0.2">
      <c r="AN434" s="276"/>
      <c r="AO434" s="131"/>
    </row>
    <row r="435" spans="40:41" x14ac:dyDescent="0.2">
      <c r="AN435" s="276"/>
      <c r="AO435" s="131"/>
    </row>
    <row r="436" spans="40:41" x14ac:dyDescent="0.2">
      <c r="AN436" s="276"/>
      <c r="AO436" s="131"/>
    </row>
    <row r="437" spans="40:41" x14ac:dyDescent="0.2">
      <c r="AN437" s="276"/>
      <c r="AO437" s="131"/>
    </row>
    <row r="438" spans="40:41" x14ac:dyDescent="0.2">
      <c r="AN438" s="276"/>
      <c r="AO438" s="131"/>
    </row>
    <row r="439" spans="40:41" x14ac:dyDescent="0.2">
      <c r="AN439" s="276"/>
      <c r="AO439" s="131"/>
    </row>
    <row r="440" spans="40:41" x14ac:dyDescent="0.2">
      <c r="AN440" s="276"/>
      <c r="AO440" s="131"/>
    </row>
    <row r="441" spans="40:41" x14ac:dyDescent="0.2">
      <c r="AN441" s="276"/>
      <c r="AO441" s="131"/>
    </row>
    <row r="442" spans="40:41" x14ac:dyDescent="0.2">
      <c r="AN442" s="276"/>
      <c r="AO442" s="131"/>
    </row>
    <row r="443" spans="40:41" x14ac:dyDescent="0.2">
      <c r="AN443" s="276"/>
      <c r="AO443" s="131"/>
    </row>
    <row r="444" spans="40:41" x14ac:dyDescent="0.2">
      <c r="AN444" s="276"/>
      <c r="AO444" s="131"/>
    </row>
    <row r="445" spans="40:41" x14ac:dyDescent="0.2">
      <c r="AN445" s="276"/>
      <c r="AO445" s="131"/>
    </row>
    <row r="446" spans="40:41" x14ac:dyDescent="0.2">
      <c r="AN446" s="276"/>
      <c r="AO446" s="131"/>
    </row>
    <row r="447" spans="40:41" x14ac:dyDescent="0.2">
      <c r="AN447" s="276"/>
      <c r="AO447" s="131"/>
    </row>
    <row r="448" spans="40:41" x14ac:dyDescent="0.2">
      <c r="AN448" s="276"/>
      <c r="AO448" s="131"/>
    </row>
    <row r="449" spans="40:41" x14ac:dyDescent="0.2">
      <c r="AN449" s="276"/>
      <c r="AO449" s="131"/>
    </row>
    <row r="450" spans="40:41" x14ac:dyDescent="0.2">
      <c r="AN450" s="276"/>
      <c r="AO450" s="131"/>
    </row>
    <row r="451" spans="40:41" x14ac:dyDescent="0.2">
      <c r="AN451" s="276"/>
      <c r="AO451" s="131"/>
    </row>
    <row r="452" spans="40:41" x14ac:dyDescent="0.2">
      <c r="AN452" s="276"/>
      <c r="AO452" s="131"/>
    </row>
    <row r="453" spans="40:41" x14ac:dyDescent="0.2">
      <c r="AN453" s="276"/>
      <c r="AO453" s="131"/>
    </row>
    <row r="454" spans="40:41" x14ac:dyDescent="0.2">
      <c r="AN454" s="276"/>
      <c r="AO454" s="131"/>
    </row>
    <row r="455" spans="40:41" x14ac:dyDescent="0.2">
      <c r="AN455" s="276"/>
      <c r="AO455" s="131"/>
    </row>
    <row r="456" spans="40:41" x14ac:dyDescent="0.2">
      <c r="AN456" s="276"/>
      <c r="AO456" s="131"/>
    </row>
    <row r="457" spans="40:41" x14ac:dyDescent="0.2">
      <c r="AN457" s="276"/>
      <c r="AO457" s="131"/>
    </row>
    <row r="458" spans="40:41" x14ac:dyDescent="0.2">
      <c r="AN458" s="276"/>
      <c r="AO458" s="131"/>
    </row>
    <row r="459" spans="40:41" x14ac:dyDescent="0.2">
      <c r="AN459" s="276"/>
      <c r="AO459" s="131"/>
    </row>
    <row r="460" spans="40:41" x14ac:dyDescent="0.2">
      <c r="AN460" s="276"/>
      <c r="AO460" s="131"/>
    </row>
    <row r="461" spans="40:41" x14ac:dyDescent="0.2">
      <c r="AN461" s="276"/>
      <c r="AO461" s="131"/>
    </row>
    <row r="462" spans="40:41" x14ac:dyDescent="0.2">
      <c r="AN462" s="276"/>
      <c r="AO462" s="131"/>
    </row>
    <row r="463" spans="40:41" x14ac:dyDescent="0.2">
      <c r="AN463" s="276"/>
      <c r="AO463" s="131"/>
    </row>
    <row r="464" spans="40:41" x14ac:dyDescent="0.2">
      <c r="AN464" s="276"/>
      <c r="AO464" s="131"/>
    </row>
    <row r="465" spans="40:41" x14ac:dyDescent="0.2">
      <c r="AN465" s="276"/>
      <c r="AO465" s="131"/>
    </row>
    <row r="466" spans="40:41" x14ac:dyDescent="0.2">
      <c r="AN466" s="276"/>
      <c r="AO466" s="131"/>
    </row>
    <row r="467" spans="40:41" x14ac:dyDescent="0.2">
      <c r="AN467" s="276"/>
      <c r="AO467" s="131"/>
    </row>
    <row r="468" spans="40:41" x14ac:dyDescent="0.2">
      <c r="AN468" s="276"/>
      <c r="AO468" s="131"/>
    </row>
    <row r="469" spans="40:41" x14ac:dyDescent="0.2">
      <c r="AN469" s="276"/>
      <c r="AO469" s="131"/>
    </row>
    <row r="470" spans="40:41" x14ac:dyDescent="0.2">
      <c r="AN470" s="276"/>
      <c r="AO470" s="131"/>
    </row>
    <row r="471" spans="40:41" x14ac:dyDescent="0.2">
      <c r="AN471" s="276"/>
      <c r="AO471" s="131"/>
    </row>
    <row r="472" spans="40:41" x14ac:dyDescent="0.2">
      <c r="AN472" s="276"/>
      <c r="AO472" s="131"/>
    </row>
    <row r="473" spans="40:41" x14ac:dyDescent="0.2">
      <c r="AN473" s="276"/>
      <c r="AO473" s="131"/>
    </row>
    <row r="474" spans="40:41" x14ac:dyDescent="0.2">
      <c r="AN474" s="276"/>
      <c r="AO474" s="131"/>
    </row>
    <row r="475" spans="40:41" x14ac:dyDescent="0.2">
      <c r="AN475" s="276"/>
      <c r="AO475" s="131"/>
    </row>
    <row r="476" spans="40:41" x14ac:dyDescent="0.2">
      <c r="AN476" s="276"/>
      <c r="AO476" s="131"/>
    </row>
    <row r="477" spans="40:41" x14ac:dyDescent="0.2">
      <c r="AN477" s="276"/>
      <c r="AO477" s="131"/>
    </row>
    <row r="478" spans="40:41" x14ac:dyDescent="0.2">
      <c r="AN478" s="276"/>
      <c r="AO478" s="131"/>
    </row>
    <row r="479" spans="40:41" x14ac:dyDescent="0.2">
      <c r="AN479" s="276"/>
      <c r="AO479" s="131"/>
    </row>
    <row r="480" spans="40:41" x14ac:dyDescent="0.2">
      <c r="AN480" s="276"/>
      <c r="AO480" s="131"/>
    </row>
    <row r="481" spans="40:41" x14ac:dyDescent="0.2">
      <c r="AN481" s="276"/>
      <c r="AO481" s="131"/>
    </row>
    <row r="482" spans="40:41" x14ac:dyDescent="0.2">
      <c r="AN482" s="276"/>
      <c r="AO482" s="131"/>
    </row>
    <row r="483" spans="40:41" x14ac:dyDescent="0.2">
      <c r="AN483" s="276"/>
      <c r="AO483" s="131"/>
    </row>
    <row r="484" spans="40:41" x14ac:dyDescent="0.2">
      <c r="AN484" s="276"/>
      <c r="AO484" s="131"/>
    </row>
    <row r="485" spans="40:41" x14ac:dyDescent="0.2">
      <c r="AN485" s="276"/>
      <c r="AO485" s="131"/>
    </row>
    <row r="486" spans="40:41" x14ac:dyDescent="0.2">
      <c r="AN486" s="276"/>
      <c r="AO486" s="131"/>
    </row>
    <row r="487" spans="40:41" x14ac:dyDescent="0.2">
      <c r="AN487" s="276"/>
      <c r="AO487" s="131"/>
    </row>
    <row r="488" spans="40:41" x14ac:dyDescent="0.2">
      <c r="AN488" s="276"/>
      <c r="AO488" s="131"/>
    </row>
    <row r="489" spans="40:41" x14ac:dyDescent="0.2">
      <c r="AN489" s="276"/>
      <c r="AO489" s="131"/>
    </row>
    <row r="490" spans="40:41" x14ac:dyDescent="0.2">
      <c r="AN490" s="276"/>
      <c r="AO490" s="131"/>
    </row>
    <row r="491" spans="40:41" x14ac:dyDescent="0.2">
      <c r="AN491" s="276"/>
      <c r="AO491" s="131"/>
    </row>
    <row r="492" spans="40:41" x14ac:dyDescent="0.2">
      <c r="AN492" s="276"/>
      <c r="AO492" s="131"/>
    </row>
    <row r="493" spans="40:41" x14ac:dyDescent="0.2">
      <c r="AN493" s="276"/>
      <c r="AO493" s="131"/>
    </row>
    <row r="494" spans="40:41" x14ac:dyDescent="0.2">
      <c r="AN494" s="276"/>
      <c r="AO494" s="131"/>
    </row>
    <row r="495" spans="40:41" x14ac:dyDescent="0.2">
      <c r="AN495" s="276"/>
      <c r="AO495" s="131"/>
    </row>
    <row r="496" spans="40:41" x14ac:dyDescent="0.2">
      <c r="AN496" s="276"/>
      <c r="AO496" s="131"/>
    </row>
    <row r="497" spans="40:41" x14ac:dyDescent="0.2">
      <c r="AN497" s="276"/>
      <c r="AO497" s="131"/>
    </row>
    <row r="498" spans="40:41" x14ac:dyDescent="0.2">
      <c r="AN498" s="276"/>
      <c r="AO498" s="131"/>
    </row>
    <row r="499" spans="40:41" x14ac:dyDescent="0.2">
      <c r="AN499" s="276"/>
      <c r="AO499" s="131"/>
    </row>
    <row r="500" spans="40:41" x14ac:dyDescent="0.2">
      <c r="AN500" s="276"/>
      <c r="AO500" s="131"/>
    </row>
    <row r="501" spans="40:41" x14ac:dyDescent="0.2">
      <c r="AN501" s="276"/>
      <c r="AO501" s="131"/>
    </row>
    <row r="502" spans="40:41" x14ac:dyDescent="0.2">
      <c r="AN502" s="276"/>
      <c r="AO502" s="131"/>
    </row>
    <row r="503" spans="40:41" x14ac:dyDescent="0.2">
      <c r="AN503" s="276"/>
      <c r="AO503" s="131"/>
    </row>
    <row r="504" spans="40:41" x14ac:dyDescent="0.2">
      <c r="AN504" s="276"/>
      <c r="AO504" s="131"/>
    </row>
    <row r="505" spans="40:41" x14ac:dyDescent="0.2">
      <c r="AN505" s="276"/>
      <c r="AO505" s="131"/>
    </row>
    <row r="506" spans="40:41" x14ac:dyDescent="0.2">
      <c r="AN506" s="276"/>
      <c r="AO506" s="131"/>
    </row>
    <row r="507" spans="40:41" x14ac:dyDescent="0.2">
      <c r="AN507" s="276"/>
      <c r="AO507" s="131"/>
    </row>
    <row r="508" spans="40:41" x14ac:dyDescent="0.2">
      <c r="AN508" s="276"/>
      <c r="AO508" s="131"/>
    </row>
    <row r="509" spans="40:41" x14ac:dyDescent="0.2">
      <c r="AN509" s="276"/>
      <c r="AO509" s="131"/>
    </row>
    <row r="510" spans="40:41" x14ac:dyDescent="0.2">
      <c r="AN510" s="276"/>
      <c r="AO510" s="131"/>
    </row>
    <row r="511" spans="40:41" x14ac:dyDescent="0.2">
      <c r="AN511" s="276"/>
      <c r="AO511" s="131"/>
    </row>
    <row r="512" spans="40:41" x14ac:dyDescent="0.2">
      <c r="AN512" s="276"/>
      <c r="AO512" s="131"/>
    </row>
    <row r="513" spans="40:41" x14ac:dyDescent="0.2">
      <c r="AN513" s="276"/>
      <c r="AO513" s="131"/>
    </row>
    <row r="514" spans="40:41" x14ac:dyDescent="0.2">
      <c r="AN514" s="276"/>
      <c r="AO514" s="131"/>
    </row>
    <row r="515" spans="40:41" x14ac:dyDescent="0.2">
      <c r="AN515" s="276"/>
      <c r="AO515" s="131"/>
    </row>
    <row r="516" spans="40:41" x14ac:dyDescent="0.2">
      <c r="AN516" s="276"/>
      <c r="AO516" s="131"/>
    </row>
    <row r="517" spans="40:41" x14ac:dyDescent="0.2">
      <c r="AN517" s="276"/>
      <c r="AO517" s="131"/>
    </row>
    <row r="518" spans="40:41" x14ac:dyDescent="0.2">
      <c r="AN518" s="276"/>
      <c r="AO518" s="131"/>
    </row>
    <row r="519" spans="40:41" x14ac:dyDescent="0.2">
      <c r="AN519" s="276"/>
      <c r="AO519" s="131"/>
    </row>
    <row r="520" spans="40:41" x14ac:dyDescent="0.2">
      <c r="AN520" s="276"/>
      <c r="AO520" s="131"/>
    </row>
    <row r="521" spans="40:41" x14ac:dyDescent="0.2">
      <c r="AN521" s="276"/>
      <c r="AO521" s="131"/>
    </row>
    <row r="522" spans="40:41" x14ac:dyDescent="0.2">
      <c r="AN522" s="276"/>
      <c r="AO522" s="131"/>
    </row>
    <row r="523" spans="40:41" x14ac:dyDescent="0.2">
      <c r="AN523" s="276"/>
      <c r="AO523" s="131"/>
    </row>
    <row r="524" spans="40:41" x14ac:dyDescent="0.2">
      <c r="AN524" s="276"/>
      <c r="AO524" s="131"/>
    </row>
    <row r="525" spans="40:41" x14ac:dyDescent="0.2">
      <c r="AN525" s="276"/>
      <c r="AO525" s="131"/>
    </row>
    <row r="526" spans="40:41" x14ac:dyDescent="0.2">
      <c r="AN526" s="276"/>
      <c r="AO526" s="131"/>
    </row>
    <row r="527" spans="40:41" x14ac:dyDescent="0.2">
      <c r="AN527" s="276"/>
      <c r="AO527" s="131"/>
    </row>
    <row r="528" spans="40:41" x14ac:dyDescent="0.2">
      <c r="AN528" s="276"/>
      <c r="AO528" s="131"/>
    </row>
    <row r="529" spans="40:41" x14ac:dyDescent="0.2">
      <c r="AN529" s="276"/>
      <c r="AO529" s="131"/>
    </row>
    <row r="530" spans="40:41" x14ac:dyDescent="0.2">
      <c r="AN530" s="276"/>
      <c r="AO530" s="131"/>
    </row>
    <row r="531" spans="40:41" x14ac:dyDescent="0.2">
      <c r="AN531" s="276"/>
      <c r="AO531" s="131"/>
    </row>
    <row r="532" spans="40:41" x14ac:dyDescent="0.2">
      <c r="AN532" s="276"/>
      <c r="AO532" s="131"/>
    </row>
    <row r="533" spans="40:41" x14ac:dyDescent="0.2">
      <c r="AN533" s="276"/>
      <c r="AO533" s="131"/>
    </row>
    <row r="534" spans="40:41" x14ac:dyDescent="0.2">
      <c r="AN534" s="276"/>
      <c r="AO534" s="131"/>
    </row>
    <row r="535" spans="40:41" x14ac:dyDescent="0.2">
      <c r="AN535" s="276"/>
      <c r="AO535" s="131"/>
    </row>
    <row r="536" spans="40:41" x14ac:dyDescent="0.2">
      <c r="AN536" s="276"/>
      <c r="AO536" s="131"/>
    </row>
    <row r="537" spans="40:41" x14ac:dyDescent="0.2">
      <c r="AN537" s="276"/>
      <c r="AO537" s="131"/>
    </row>
    <row r="538" spans="40:41" x14ac:dyDescent="0.2">
      <c r="AN538" s="276"/>
      <c r="AO538" s="131"/>
    </row>
    <row r="539" spans="40:41" x14ac:dyDescent="0.2">
      <c r="AN539" s="276"/>
      <c r="AO539" s="131"/>
    </row>
    <row r="540" spans="40:41" x14ac:dyDescent="0.2">
      <c r="AN540" s="276"/>
      <c r="AO540" s="131"/>
    </row>
    <row r="541" spans="40:41" x14ac:dyDescent="0.2">
      <c r="AN541" s="276"/>
      <c r="AO541" s="131"/>
    </row>
    <row r="542" spans="40:41" x14ac:dyDescent="0.2">
      <c r="AN542" s="276"/>
      <c r="AO542" s="131"/>
    </row>
    <row r="543" spans="40:41" x14ac:dyDescent="0.2">
      <c r="AN543" s="276"/>
      <c r="AO543" s="131"/>
    </row>
    <row r="544" spans="40:41" x14ac:dyDescent="0.2">
      <c r="AN544" s="276"/>
      <c r="AO544" s="131"/>
    </row>
    <row r="545" spans="40:41" x14ac:dyDescent="0.2">
      <c r="AN545" s="276"/>
      <c r="AO545" s="131"/>
    </row>
    <row r="546" spans="40:41" x14ac:dyDescent="0.2">
      <c r="AN546" s="276"/>
      <c r="AO546" s="131"/>
    </row>
    <row r="547" spans="40:41" x14ac:dyDescent="0.2">
      <c r="AN547" s="276"/>
      <c r="AO547" s="131"/>
    </row>
    <row r="548" spans="40:41" x14ac:dyDescent="0.2">
      <c r="AN548" s="276"/>
      <c r="AO548" s="131"/>
    </row>
    <row r="549" spans="40:41" x14ac:dyDescent="0.2">
      <c r="AN549" s="276"/>
      <c r="AO549" s="131"/>
    </row>
    <row r="550" spans="40:41" x14ac:dyDescent="0.2">
      <c r="AN550" s="276"/>
      <c r="AO550" s="131"/>
    </row>
    <row r="551" spans="40:41" x14ac:dyDescent="0.2">
      <c r="AN551" s="276"/>
      <c r="AO551" s="131"/>
    </row>
    <row r="552" spans="40:41" x14ac:dyDescent="0.2">
      <c r="AN552" s="276"/>
      <c r="AO552" s="131"/>
    </row>
    <row r="553" spans="40:41" x14ac:dyDescent="0.2">
      <c r="AN553" s="276"/>
      <c r="AO553" s="131"/>
    </row>
    <row r="554" spans="40:41" x14ac:dyDescent="0.2">
      <c r="AN554" s="276"/>
      <c r="AO554" s="131"/>
    </row>
    <row r="555" spans="40:41" x14ac:dyDescent="0.2">
      <c r="AN555" s="276"/>
      <c r="AO555" s="131"/>
    </row>
    <row r="556" spans="40:41" x14ac:dyDescent="0.2">
      <c r="AN556" s="276"/>
      <c r="AO556" s="131"/>
    </row>
    <row r="557" spans="40:41" x14ac:dyDescent="0.2">
      <c r="AN557" s="276"/>
      <c r="AO557" s="131"/>
    </row>
    <row r="558" spans="40:41" x14ac:dyDescent="0.2">
      <c r="AN558" s="276"/>
      <c r="AO558" s="131"/>
    </row>
    <row r="559" spans="40:41" x14ac:dyDescent="0.2">
      <c r="AN559" s="276"/>
      <c r="AO559" s="131"/>
    </row>
    <row r="560" spans="40:41" x14ac:dyDescent="0.2">
      <c r="AN560" s="276"/>
      <c r="AO560" s="131"/>
    </row>
    <row r="561" spans="40:41" x14ac:dyDescent="0.2">
      <c r="AN561" s="276"/>
      <c r="AO561" s="131"/>
    </row>
    <row r="562" spans="40:41" x14ac:dyDescent="0.2">
      <c r="AN562" s="276"/>
      <c r="AO562" s="131"/>
    </row>
    <row r="563" spans="40:41" x14ac:dyDescent="0.2">
      <c r="AN563" s="276"/>
      <c r="AO563" s="131"/>
    </row>
    <row r="564" spans="40:41" x14ac:dyDescent="0.2">
      <c r="AN564" s="276"/>
      <c r="AO564" s="131"/>
    </row>
    <row r="565" spans="40:41" x14ac:dyDescent="0.2">
      <c r="AN565" s="276"/>
      <c r="AO565" s="131"/>
    </row>
    <row r="566" spans="40:41" x14ac:dyDescent="0.2">
      <c r="AN566" s="276"/>
      <c r="AO566" s="131"/>
    </row>
    <row r="567" spans="40:41" x14ac:dyDescent="0.2">
      <c r="AN567" s="276"/>
      <c r="AO567" s="131"/>
    </row>
    <row r="568" spans="40:41" x14ac:dyDescent="0.2">
      <c r="AN568" s="276"/>
      <c r="AO568" s="131"/>
    </row>
    <row r="569" spans="40:41" x14ac:dyDescent="0.2">
      <c r="AN569" s="276"/>
      <c r="AO569" s="131"/>
    </row>
    <row r="570" spans="40:41" x14ac:dyDescent="0.2">
      <c r="AN570" s="276"/>
      <c r="AO570" s="131"/>
    </row>
    <row r="571" spans="40:41" x14ac:dyDescent="0.2">
      <c r="AN571" s="276"/>
      <c r="AO571" s="131"/>
    </row>
    <row r="572" spans="40:41" x14ac:dyDescent="0.2">
      <c r="AN572" s="276"/>
      <c r="AO572" s="131"/>
    </row>
    <row r="573" spans="40:41" x14ac:dyDescent="0.2">
      <c r="AN573" s="276"/>
      <c r="AO573" s="131"/>
    </row>
    <row r="574" spans="40:41" x14ac:dyDescent="0.2">
      <c r="AN574" s="276"/>
      <c r="AO574" s="131"/>
    </row>
    <row r="575" spans="40:41" x14ac:dyDescent="0.2">
      <c r="AN575" s="276"/>
      <c r="AO575" s="131"/>
    </row>
    <row r="576" spans="40:41" x14ac:dyDescent="0.2">
      <c r="AN576" s="276"/>
      <c r="AO576" s="131"/>
    </row>
    <row r="577" spans="40:41" x14ac:dyDescent="0.2">
      <c r="AN577" s="276"/>
      <c r="AO577" s="131"/>
    </row>
    <row r="578" spans="40:41" x14ac:dyDescent="0.2">
      <c r="AN578" s="276"/>
      <c r="AO578" s="131"/>
    </row>
    <row r="579" spans="40:41" x14ac:dyDescent="0.2">
      <c r="AN579" s="276"/>
      <c r="AO579" s="131"/>
    </row>
    <row r="580" spans="40:41" x14ac:dyDescent="0.2">
      <c r="AN580" s="276"/>
      <c r="AO580" s="131"/>
    </row>
    <row r="581" spans="40:41" x14ac:dyDescent="0.2">
      <c r="AN581" s="276"/>
      <c r="AO581" s="131"/>
    </row>
    <row r="582" spans="40:41" x14ac:dyDescent="0.2">
      <c r="AN582" s="276"/>
      <c r="AO582" s="131"/>
    </row>
    <row r="583" spans="40:41" x14ac:dyDescent="0.2">
      <c r="AN583" s="276"/>
      <c r="AO583" s="131"/>
    </row>
    <row r="584" spans="40:41" x14ac:dyDescent="0.2">
      <c r="AN584" s="276"/>
      <c r="AO584" s="131"/>
    </row>
    <row r="585" spans="40:41" x14ac:dyDescent="0.2">
      <c r="AN585" s="276"/>
      <c r="AO585" s="131"/>
    </row>
    <row r="586" spans="40:41" x14ac:dyDescent="0.2">
      <c r="AN586" s="276"/>
      <c r="AO586" s="131"/>
    </row>
    <row r="587" spans="40:41" x14ac:dyDescent="0.2">
      <c r="AN587" s="276"/>
      <c r="AO587" s="131"/>
    </row>
    <row r="588" spans="40:41" x14ac:dyDescent="0.2">
      <c r="AN588" s="276"/>
      <c r="AO588" s="131"/>
    </row>
    <row r="589" spans="40:41" x14ac:dyDescent="0.2">
      <c r="AN589" s="276"/>
      <c r="AO589" s="131"/>
    </row>
    <row r="590" spans="40:41" x14ac:dyDescent="0.2">
      <c r="AN590" s="276"/>
      <c r="AO590" s="131"/>
    </row>
    <row r="591" spans="40:41" x14ac:dyDescent="0.2">
      <c r="AN591" s="276"/>
      <c r="AO591" s="131"/>
    </row>
    <row r="592" spans="40:41" x14ac:dyDescent="0.2">
      <c r="AN592" s="276"/>
      <c r="AO592" s="131"/>
    </row>
    <row r="593" spans="40:41" x14ac:dyDescent="0.2">
      <c r="AN593" s="276"/>
      <c r="AO593" s="131"/>
    </row>
    <row r="594" spans="40:41" x14ac:dyDescent="0.2">
      <c r="AN594" s="276"/>
      <c r="AO594" s="131"/>
    </row>
    <row r="595" spans="40:41" x14ac:dyDescent="0.2">
      <c r="AN595" s="276"/>
      <c r="AO595" s="131"/>
    </row>
    <row r="596" spans="40:41" x14ac:dyDescent="0.2">
      <c r="AN596" s="276"/>
      <c r="AO596" s="131"/>
    </row>
    <row r="597" spans="40:41" x14ac:dyDescent="0.2">
      <c r="AN597" s="276"/>
      <c r="AO597" s="131"/>
    </row>
    <row r="598" spans="40:41" x14ac:dyDescent="0.2">
      <c r="AN598" s="276"/>
      <c r="AO598" s="131"/>
    </row>
    <row r="599" spans="40:41" x14ac:dyDescent="0.2">
      <c r="AN599" s="276"/>
      <c r="AO599" s="131"/>
    </row>
    <row r="600" spans="40:41" x14ac:dyDescent="0.2">
      <c r="AN600" s="276"/>
      <c r="AO600" s="131"/>
    </row>
    <row r="601" spans="40:41" x14ac:dyDescent="0.2">
      <c r="AN601" s="276"/>
      <c r="AO601" s="131"/>
    </row>
    <row r="602" spans="40:41" x14ac:dyDescent="0.2">
      <c r="AN602" s="276"/>
      <c r="AO602" s="131"/>
    </row>
    <row r="603" spans="40:41" x14ac:dyDescent="0.2">
      <c r="AN603" s="276"/>
      <c r="AO603" s="131"/>
    </row>
    <row r="604" spans="40:41" x14ac:dyDescent="0.2">
      <c r="AN604" s="276"/>
      <c r="AO604" s="131"/>
    </row>
    <row r="605" spans="40:41" x14ac:dyDescent="0.2">
      <c r="AN605" s="276"/>
      <c r="AO605" s="131"/>
    </row>
    <row r="606" spans="40:41" x14ac:dyDescent="0.2">
      <c r="AN606" s="276"/>
      <c r="AO606" s="131"/>
    </row>
    <row r="607" spans="40:41" x14ac:dyDescent="0.2">
      <c r="AN607" s="276"/>
      <c r="AO607" s="131"/>
    </row>
    <row r="608" spans="40:41" x14ac:dyDescent="0.2">
      <c r="AN608" s="276"/>
      <c r="AO608" s="131"/>
    </row>
    <row r="609" spans="40:41" x14ac:dyDescent="0.2">
      <c r="AN609" s="276"/>
      <c r="AO609" s="131"/>
    </row>
    <row r="610" spans="40:41" x14ac:dyDescent="0.2">
      <c r="AN610" s="276"/>
      <c r="AO610" s="131"/>
    </row>
    <row r="611" spans="40:41" x14ac:dyDescent="0.2">
      <c r="AN611" s="276"/>
      <c r="AO611" s="131"/>
    </row>
    <row r="612" spans="40:41" x14ac:dyDescent="0.2">
      <c r="AN612" s="276"/>
      <c r="AO612" s="131"/>
    </row>
    <row r="613" spans="40:41" x14ac:dyDescent="0.2">
      <c r="AN613" s="276"/>
      <c r="AO613" s="131"/>
    </row>
    <row r="614" spans="40:41" x14ac:dyDescent="0.2">
      <c r="AN614" s="276"/>
      <c r="AO614" s="131"/>
    </row>
    <row r="615" spans="40:41" x14ac:dyDescent="0.2">
      <c r="AN615" s="276"/>
      <c r="AO615" s="131"/>
    </row>
    <row r="616" spans="40:41" x14ac:dyDescent="0.2">
      <c r="AN616" s="276"/>
      <c r="AO616" s="131"/>
    </row>
    <row r="617" spans="40:41" x14ac:dyDescent="0.2">
      <c r="AN617" s="276"/>
      <c r="AO617" s="131"/>
    </row>
    <row r="618" spans="40:41" x14ac:dyDescent="0.2">
      <c r="AN618" s="276"/>
      <c r="AO618" s="131"/>
    </row>
    <row r="619" spans="40:41" x14ac:dyDescent="0.2">
      <c r="AN619" s="276"/>
      <c r="AO619" s="131"/>
    </row>
    <row r="620" spans="40:41" x14ac:dyDescent="0.2">
      <c r="AN620" s="276"/>
      <c r="AO620" s="131"/>
    </row>
    <row r="621" spans="40:41" x14ac:dyDescent="0.2">
      <c r="AN621" s="276"/>
      <c r="AO621" s="131"/>
    </row>
    <row r="622" spans="40:41" x14ac:dyDescent="0.2">
      <c r="AN622" s="276"/>
      <c r="AO622" s="131"/>
    </row>
    <row r="623" spans="40:41" x14ac:dyDescent="0.2">
      <c r="AN623" s="276"/>
      <c r="AO623" s="131"/>
    </row>
    <row r="624" spans="40:41" x14ac:dyDescent="0.2">
      <c r="AN624" s="276"/>
      <c r="AO624" s="131"/>
    </row>
    <row r="625" spans="40:41" x14ac:dyDescent="0.2">
      <c r="AN625" s="276"/>
      <c r="AO625" s="131"/>
    </row>
    <row r="626" spans="40:41" x14ac:dyDescent="0.2">
      <c r="AN626" s="276"/>
      <c r="AO626" s="131"/>
    </row>
    <row r="627" spans="40:41" x14ac:dyDescent="0.2">
      <c r="AN627" s="276"/>
      <c r="AO627" s="131"/>
    </row>
    <row r="628" spans="40:41" x14ac:dyDescent="0.2">
      <c r="AN628" s="276"/>
      <c r="AO628" s="131"/>
    </row>
    <row r="629" spans="40:41" x14ac:dyDescent="0.2">
      <c r="AN629" s="276"/>
      <c r="AO629" s="131"/>
    </row>
    <row r="630" spans="40:41" x14ac:dyDescent="0.2">
      <c r="AN630" s="276"/>
      <c r="AO630" s="131"/>
    </row>
    <row r="631" spans="40:41" x14ac:dyDescent="0.2">
      <c r="AN631" s="276"/>
      <c r="AO631" s="131"/>
    </row>
    <row r="632" spans="40:41" x14ac:dyDescent="0.2">
      <c r="AN632" s="276"/>
      <c r="AO632" s="131"/>
    </row>
    <row r="633" spans="40:41" x14ac:dyDescent="0.2">
      <c r="AN633" s="276"/>
      <c r="AO633" s="131"/>
    </row>
    <row r="634" spans="40:41" x14ac:dyDescent="0.2">
      <c r="AN634" s="276"/>
      <c r="AO634" s="131"/>
    </row>
    <row r="635" spans="40:41" x14ac:dyDescent="0.2">
      <c r="AN635" s="276"/>
      <c r="AO635" s="131"/>
    </row>
    <row r="636" spans="40:41" x14ac:dyDescent="0.2">
      <c r="AN636" s="276"/>
      <c r="AO636" s="131"/>
    </row>
    <row r="637" spans="40:41" x14ac:dyDescent="0.2">
      <c r="AN637" s="276"/>
      <c r="AO637" s="131"/>
    </row>
    <row r="638" spans="40:41" x14ac:dyDescent="0.2">
      <c r="AN638" s="276"/>
      <c r="AO638" s="131"/>
    </row>
    <row r="639" spans="40:41" x14ac:dyDescent="0.2">
      <c r="AN639" s="276"/>
      <c r="AO639" s="131"/>
    </row>
    <row r="640" spans="40:41" x14ac:dyDescent="0.2">
      <c r="AN640" s="276"/>
      <c r="AO640" s="131"/>
    </row>
    <row r="641" spans="40:41" x14ac:dyDescent="0.2">
      <c r="AN641" s="276"/>
      <c r="AO641" s="131"/>
    </row>
    <row r="642" spans="40:41" x14ac:dyDescent="0.2">
      <c r="AN642" s="276"/>
      <c r="AO642" s="131"/>
    </row>
    <row r="643" spans="40:41" x14ac:dyDescent="0.2">
      <c r="AN643" s="276"/>
      <c r="AO643" s="131"/>
    </row>
    <row r="644" spans="40:41" x14ac:dyDescent="0.2">
      <c r="AN644" s="276"/>
      <c r="AO644" s="131"/>
    </row>
    <row r="645" spans="40:41" x14ac:dyDescent="0.2">
      <c r="AN645" s="276"/>
      <c r="AO645" s="131"/>
    </row>
    <row r="646" spans="40:41" x14ac:dyDescent="0.2">
      <c r="AN646" s="276"/>
      <c r="AO646" s="131"/>
    </row>
    <row r="647" spans="40:41" x14ac:dyDescent="0.2">
      <c r="AN647" s="276"/>
      <c r="AO647" s="131"/>
    </row>
    <row r="648" spans="40:41" x14ac:dyDescent="0.2">
      <c r="AN648" s="276"/>
      <c r="AO648" s="131"/>
    </row>
    <row r="649" spans="40:41" x14ac:dyDescent="0.2">
      <c r="AN649" s="276"/>
      <c r="AO649" s="131"/>
    </row>
    <row r="650" spans="40:41" x14ac:dyDescent="0.2">
      <c r="AN650" s="276"/>
      <c r="AO650" s="131"/>
    </row>
    <row r="651" spans="40:41" x14ac:dyDescent="0.2">
      <c r="AN651" s="276"/>
      <c r="AO651" s="131"/>
    </row>
    <row r="652" spans="40:41" x14ac:dyDescent="0.2">
      <c r="AN652" s="276"/>
      <c r="AO652" s="131"/>
    </row>
    <row r="653" spans="40:41" x14ac:dyDescent="0.2">
      <c r="AN653" s="276"/>
      <c r="AO653" s="131"/>
    </row>
    <row r="654" spans="40:41" x14ac:dyDescent="0.2">
      <c r="AN654" s="276"/>
      <c r="AO654" s="131"/>
    </row>
    <row r="655" spans="40:41" x14ac:dyDescent="0.2">
      <c r="AN655" s="276"/>
      <c r="AO655" s="131"/>
    </row>
    <row r="656" spans="40:41" x14ac:dyDescent="0.2">
      <c r="AN656" s="276"/>
      <c r="AO656" s="131"/>
    </row>
    <row r="657" spans="40:41" x14ac:dyDescent="0.2">
      <c r="AN657" s="276"/>
      <c r="AO657" s="131"/>
    </row>
    <row r="658" spans="40:41" x14ac:dyDescent="0.2">
      <c r="AN658" s="276"/>
      <c r="AO658" s="131"/>
    </row>
    <row r="659" spans="40:41" x14ac:dyDescent="0.2">
      <c r="AN659" s="276"/>
      <c r="AO659" s="131"/>
    </row>
    <row r="660" spans="40:41" x14ac:dyDescent="0.2">
      <c r="AN660" s="276"/>
      <c r="AO660" s="131"/>
    </row>
    <row r="661" spans="40:41" x14ac:dyDescent="0.2">
      <c r="AN661" s="276"/>
      <c r="AO661" s="131"/>
    </row>
    <row r="662" spans="40:41" x14ac:dyDescent="0.2">
      <c r="AN662" s="276"/>
      <c r="AO662" s="131"/>
    </row>
    <row r="663" spans="40:41" x14ac:dyDescent="0.2">
      <c r="AN663" s="276"/>
      <c r="AO663" s="131"/>
    </row>
    <row r="664" spans="40:41" x14ac:dyDescent="0.2">
      <c r="AN664" s="276"/>
      <c r="AO664" s="131"/>
    </row>
    <row r="665" spans="40:41" x14ac:dyDescent="0.2">
      <c r="AN665" s="276"/>
      <c r="AO665" s="131"/>
    </row>
    <row r="666" spans="40:41" x14ac:dyDescent="0.2">
      <c r="AN666" s="276"/>
      <c r="AO666" s="131"/>
    </row>
    <row r="667" spans="40:41" x14ac:dyDescent="0.2">
      <c r="AN667" s="276"/>
      <c r="AO667" s="131"/>
    </row>
    <row r="668" spans="40:41" x14ac:dyDescent="0.2">
      <c r="AN668" s="276"/>
      <c r="AO668" s="131"/>
    </row>
    <row r="669" spans="40:41" x14ac:dyDescent="0.2">
      <c r="AN669" s="276"/>
      <c r="AO669" s="131"/>
    </row>
    <row r="670" spans="40:41" x14ac:dyDescent="0.2">
      <c r="AN670" s="276"/>
      <c r="AO670" s="131"/>
    </row>
    <row r="671" spans="40:41" x14ac:dyDescent="0.2">
      <c r="AN671" s="276"/>
      <c r="AO671" s="131"/>
    </row>
    <row r="672" spans="40:41" x14ac:dyDescent="0.2">
      <c r="AN672" s="276"/>
      <c r="AO672" s="131"/>
    </row>
    <row r="673" spans="40:41" x14ac:dyDescent="0.2">
      <c r="AN673" s="276"/>
      <c r="AO673" s="131"/>
    </row>
    <row r="674" spans="40:41" x14ac:dyDescent="0.2">
      <c r="AN674" s="276"/>
      <c r="AO674" s="131"/>
    </row>
    <row r="675" spans="40:41" x14ac:dyDescent="0.2">
      <c r="AN675" s="276"/>
      <c r="AO675" s="131"/>
    </row>
    <row r="676" spans="40:41" x14ac:dyDescent="0.2">
      <c r="AN676" s="276"/>
      <c r="AO676" s="131"/>
    </row>
    <row r="677" spans="40:41" x14ac:dyDescent="0.2">
      <c r="AN677" s="276"/>
      <c r="AO677" s="131"/>
    </row>
    <row r="678" spans="40:41" x14ac:dyDescent="0.2">
      <c r="AN678" s="276"/>
      <c r="AO678" s="131"/>
    </row>
    <row r="679" spans="40:41" x14ac:dyDescent="0.2">
      <c r="AN679" s="276"/>
      <c r="AO679" s="131"/>
    </row>
    <row r="680" spans="40:41" x14ac:dyDescent="0.2">
      <c r="AN680" s="276"/>
      <c r="AO680" s="131"/>
    </row>
    <row r="681" spans="40:41" x14ac:dyDescent="0.2">
      <c r="AN681" s="276"/>
      <c r="AO681" s="131"/>
    </row>
    <row r="682" spans="40:41" x14ac:dyDescent="0.2">
      <c r="AN682" s="276"/>
      <c r="AO682" s="131"/>
    </row>
    <row r="683" spans="40:41" x14ac:dyDescent="0.2">
      <c r="AN683" s="276"/>
      <c r="AO683" s="131"/>
    </row>
    <row r="684" spans="40:41" x14ac:dyDescent="0.2">
      <c r="AN684" s="276"/>
      <c r="AO684" s="131"/>
    </row>
    <row r="685" spans="40:41" x14ac:dyDescent="0.2">
      <c r="AN685" s="276"/>
      <c r="AO685" s="131"/>
    </row>
    <row r="686" spans="40:41" x14ac:dyDescent="0.2">
      <c r="AN686" s="276"/>
      <c r="AO686" s="131"/>
    </row>
    <row r="687" spans="40:41" x14ac:dyDescent="0.2">
      <c r="AN687" s="276"/>
      <c r="AO687" s="131"/>
    </row>
    <row r="688" spans="40:41" x14ac:dyDescent="0.2">
      <c r="AN688" s="276"/>
      <c r="AO688" s="131"/>
    </row>
    <row r="689" spans="40:41" x14ac:dyDescent="0.2">
      <c r="AN689" s="276"/>
      <c r="AO689" s="131"/>
    </row>
    <row r="690" spans="40:41" x14ac:dyDescent="0.2">
      <c r="AN690" s="276"/>
      <c r="AO690" s="131"/>
    </row>
    <row r="691" spans="40:41" x14ac:dyDescent="0.2">
      <c r="AN691" s="276"/>
      <c r="AO691" s="131"/>
    </row>
    <row r="692" spans="40:41" x14ac:dyDescent="0.2">
      <c r="AN692" s="276"/>
      <c r="AO692" s="131"/>
    </row>
    <row r="693" spans="40:41" x14ac:dyDescent="0.2">
      <c r="AN693" s="276"/>
      <c r="AO693" s="131"/>
    </row>
    <row r="694" spans="40:41" x14ac:dyDescent="0.2">
      <c r="AN694" s="276"/>
      <c r="AO694" s="131"/>
    </row>
    <row r="695" spans="40:41" x14ac:dyDescent="0.2">
      <c r="AN695" s="276"/>
      <c r="AO695" s="131"/>
    </row>
    <row r="696" spans="40:41" x14ac:dyDescent="0.2">
      <c r="AN696" s="276"/>
      <c r="AO696" s="131"/>
    </row>
    <row r="697" spans="40:41" x14ac:dyDescent="0.2">
      <c r="AN697" s="276"/>
      <c r="AO697" s="131"/>
    </row>
    <row r="698" spans="40:41" x14ac:dyDescent="0.2">
      <c r="AN698" s="276"/>
      <c r="AO698" s="131"/>
    </row>
    <row r="699" spans="40:41" x14ac:dyDescent="0.2">
      <c r="AN699" s="276"/>
      <c r="AO699" s="131"/>
    </row>
    <row r="700" spans="40:41" x14ac:dyDescent="0.2">
      <c r="AN700" s="276"/>
      <c r="AO700" s="131"/>
    </row>
    <row r="701" spans="40:41" x14ac:dyDescent="0.2">
      <c r="AN701" s="276"/>
      <c r="AO701" s="131"/>
    </row>
    <row r="702" spans="40:41" x14ac:dyDescent="0.2">
      <c r="AN702" s="276"/>
      <c r="AO702" s="131"/>
    </row>
    <row r="703" spans="40:41" x14ac:dyDescent="0.2">
      <c r="AN703" s="276"/>
      <c r="AO703" s="131"/>
    </row>
    <row r="704" spans="40:41" x14ac:dyDescent="0.2">
      <c r="AN704" s="276"/>
      <c r="AO704" s="131"/>
    </row>
    <row r="705" spans="40:41" x14ac:dyDescent="0.2">
      <c r="AN705" s="276"/>
      <c r="AO705" s="131"/>
    </row>
    <row r="706" spans="40:41" x14ac:dyDescent="0.2">
      <c r="AN706" s="276"/>
      <c r="AO706" s="131"/>
    </row>
    <row r="707" spans="40:41" x14ac:dyDescent="0.2">
      <c r="AN707" s="276"/>
      <c r="AO707" s="131"/>
    </row>
    <row r="708" spans="40:41" x14ac:dyDescent="0.2">
      <c r="AN708" s="276"/>
      <c r="AO708" s="131"/>
    </row>
    <row r="709" spans="40:41" x14ac:dyDescent="0.2">
      <c r="AN709" s="276"/>
      <c r="AO709" s="131"/>
    </row>
    <row r="710" spans="40:41" x14ac:dyDescent="0.2">
      <c r="AN710" s="276"/>
      <c r="AO710" s="131"/>
    </row>
    <row r="711" spans="40:41" x14ac:dyDescent="0.2">
      <c r="AN711" s="276"/>
      <c r="AO711" s="131"/>
    </row>
    <row r="712" spans="40:41" x14ac:dyDescent="0.2">
      <c r="AN712" s="276"/>
      <c r="AO712" s="131"/>
    </row>
    <row r="713" spans="40:41" x14ac:dyDescent="0.2">
      <c r="AN713" s="276"/>
      <c r="AO713" s="131"/>
    </row>
    <row r="714" spans="40:41" x14ac:dyDescent="0.2">
      <c r="AN714" s="276"/>
      <c r="AO714" s="131"/>
    </row>
    <row r="715" spans="40:41" x14ac:dyDescent="0.2">
      <c r="AN715" s="276"/>
      <c r="AO715" s="131"/>
    </row>
    <row r="716" spans="40:41" x14ac:dyDescent="0.2">
      <c r="AN716" s="276"/>
      <c r="AO716" s="131"/>
    </row>
    <row r="717" spans="40:41" x14ac:dyDescent="0.2">
      <c r="AN717" s="276"/>
      <c r="AO717" s="131"/>
    </row>
    <row r="718" spans="40:41" x14ac:dyDescent="0.2">
      <c r="AN718" s="276"/>
      <c r="AO718" s="131"/>
    </row>
    <row r="719" spans="40:41" x14ac:dyDescent="0.2">
      <c r="AN719" s="276"/>
      <c r="AO719" s="131"/>
    </row>
    <row r="720" spans="40:41" x14ac:dyDescent="0.2">
      <c r="AN720" s="276"/>
      <c r="AO720" s="131"/>
    </row>
    <row r="721" spans="40:41" x14ac:dyDescent="0.2">
      <c r="AN721" s="276"/>
      <c r="AO721" s="131"/>
    </row>
    <row r="722" spans="40:41" x14ac:dyDescent="0.2">
      <c r="AN722" s="276"/>
      <c r="AO722" s="131"/>
    </row>
    <row r="723" spans="40:41" x14ac:dyDescent="0.2">
      <c r="AN723" s="276"/>
      <c r="AO723" s="131"/>
    </row>
    <row r="724" spans="40:41" x14ac:dyDescent="0.2">
      <c r="AN724" s="276"/>
      <c r="AO724" s="131"/>
    </row>
    <row r="725" spans="40:41" x14ac:dyDescent="0.2">
      <c r="AN725" s="276"/>
      <c r="AO725" s="131"/>
    </row>
    <row r="726" spans="40:41" x14ac:dyDescent="0.2">
      <c r="AN726" s="276"/>
      <c r="AO726" s="131"/>
    </row>
    <row r="727" spans="40:41" x14ac:dyDescent="0.2">
      <c r="AN727" s="276"/>
      <c r="AO727" s="131"/>
    </row>
    <row r="728" spans="40:41" x14ac:dyDescent="0.2">
      <c r="AN728" s="276"/>
      <c r="AO728" s="131"/>
    </row>
    <row r="729" spans="40:41" x14ac:dyDescent="0.2">
      <c r="AN729" s="276"/>
      <c r="AO729" s="131"/>
    </row>
    <row r="730" spans="40:41" x14ac:dyDescent="0.2">
      <c r="AN730" s="276"/>
      <c r="AO730" s="131"/>
    </row>
    <row r="731" spans="40:41" x14ac:dyDescent="0.2">
      <c r="AN731" s="276"/>
      <c r="AO731" s="131"/>
    </row>
    <row r="732" spans="40:41" x14ac:dyDescent="0.2">
      <c r="AN732" s="276"/>
      <c r="AO732" s="131"/>
    </row>
    <row r="733" spans="40:41" x14ac:dyDescent="0.2">
      <c r="AN733" s="276"/>
      <c r="AO733" s="131"/>
    </row>
    <row r="734" spans="40:41" x14ac:dyDescent="0.2">
      <c r="AN734" s="276"/>
      <c r="AO734" s="131"/>
    </row>
    <row r="735" spans="40:41" x14ac:dyDescent="0.2">
      <c r="AN735" s="276"/>
      <c r="AO735" s="131"/>
    </row>
    <row r="736" spans="40:41" x14ac:dyDescent="0.2">
      <c r="AN736" s="276"/>
      <c r="AO736" s="131"/>
    </row>
    <row r="737" spans="40:41" x14ac:dyDescent="0.2">
      <c r="AN737" s="276"/>
      <c r="AO737" s="131"/>
    </row>
    <row r="738" spans="40:41" x14ac:dyDescent="0.2">
      <c r="AN738" s="276"/>
      <c r="AO738" s="131"/>
    </row>
    <row r="739" spans="40:41" x14ac:dyDescent="0.2">
      <c r="AN739" s="276"/>
      <c r="AO739" s="131"/>
    </row>
    <row r="740" spans="40:41" x14ac:dyDescent="0.2">
      <c r="AN740" s="276"/>
      <c r="AO740" s="131"/>
    </row>
    <row r="741" spans="40:41" x14ac:dyDescent="0.2">
      <c r="AN741" s="276"/>
      <c r="AO741" s="131"/>
    </row>
    <row r="742" spans="40:41" x14ac:dyDescent="0.2">
      <c r="AN742" s="276"/>
      <c r="AO742" s="131"/>
    </row>
    <row r="743" spans="40:41" x14ac:dyDescent="0.2">
      <c r="AN743" s="276"/>
      <c r="AO743" s="131"/>
    </row>
    <row r="744" spans="40:41" x14ac:dyDescent="0.2">
      <c r="AN744" s="276"/>
      <c r="AO744" s="131"/>
    </row>
    <row r="745" spans="40:41" x14ac:dyDescent="0.2">
      <c r="AN745" s="276"/>
      <c r="AO745" s="131"/>
    </row>
    <row r="746" spans="40:41" x14ac:dyDescent="0.2">
      <c r="AN746" s="276"/>
      <c r="AO746" s="131"/>
    </row>
    <row r="747" spans="40:41" x14ac:dyDescent="0.2">
      <c r="AN747" s="276"/>
      <c r="AO747" s="131"/>
    </row>
    <row r="748" spans="40:41" x14ac:dyDescent="0.2">
      <c r="AN748" s="276"/>
      <c r="AO748" s="131"/>
    </row>
    <row r="749" spans="40:41" x14ac:dyDescent="0.2">
      <c r="AN749" s="276"/>
      <c r="AO749" s="131"/>
    </row>
    <row r="750" spans="40:41" x14ac:dyDescent="0.2">
      <c r="AN750" s="276"/>
      <c r="AO750" s="131"/>
    </row>
    <row r="751" spans="40:41" x14ac:dyDescent="0.2">
      <c r="AN751" s="276"/>
      <c r="AO751" s="131"/>
    </row>
    <row r="752" spans="40:41" x14ac:dyDescent="0.2">
      <c r="AN752" s="276"/>
      <c r="AO752" s="131"/>
    </row>
    <row r="753" spans="40:41" x14ac:dyDescent="0.2">
      <c r="AN753" s="276"/>
      <c r="AO753" s="131"/>
    </row>
    <row r="754" spans="40:41" x14ac:dyDescent="0.2">
      <c r="AN754" s="276"/>
      <c r="AO754" s="131"/>
    </row>
    <row r="755" spans="40:41" x14ac:dyDescent="0.2">
      <c r="AN755" s="276"/>
      <c r="AO755" s="131"/>
    </row>
    <row r="756" spans="40:41" x14ac:dyDescent="0.2">
      <c r="AN756" s="276"/>
      <c r="AO756" s="131"/>
    </row>
    <row r="757" spans="40:41" x14ac:dyDescent="0.2">
      <c r="AN757" s="276"/>
      <c r="AO757" s="131"/>
    </row>
    <row r="758" spans="40:41" x14ac:dyDescent="0.2">
      <c r="AN758" s="276"/>
      <c r="AO758" s="131"/>
    </row>
    <row r="759" spans="40:41" x14ac:dyDescent="0.2">
      <c r="AN759" s="276"/>
      <c r="AO759" s="131"/>
    </row>
    <row r="760" spans="40:41" x14ac:dyDescent="0.2">
      <c r="AN760" s="276"/>
      <c r="AO760" s="131"/>
    </row>
    <row r="761" spans="40:41" x14ac:dyDescent="0.2">
      <c r="AN761" s="276"/>
      <c r="AO761" s="131"/>
    </row>
    <row r="762" spans="40:41" x14ac:dyDescent="0.2">
      <c r="AN762" s="276"/>
      <c r="AO762" s="131"/>
    </row>
    <row r="763" spans="40:41" x14ac:dyDescent="0.2">
      <c r="AN763" s="276"/>
      <c r="AO763" s="131"/>
    </row>
    <row r="764" spans="40:41" x14ac:dyDescent="0.2">
      <c r="AN764" s="276"/>
      <c r="AO764" s="131"/>
    </row>
    <row r="765" spans="40:41" x14ac:dyDescent="0.2">
      <c r="AN765" s="276"/>
      <c r="AO765" s="131"/>
    </row>
    <row r="766" spans="40:41" x14ac:dyDescent="0.2">
      <c r="AN766" s="276"/>
      <c r="AO766" s="131"/>
    </row>
    <row r="767" spans="40:41" x14ac:dyDescent="0.2">
      <c r="AN767" s="276"/>
      <c r="AO767" s="131"/>
    </row>
    <row r="768" spans="40:41" x14ac:dyDescent="0.2">
      <c r="AN768" s="276"/>
      <c r="AO768" s="131"/>
    </row>
    <row r="769" spans="40:41" x14ac:dyDescent="0.2">
      <c r="AN769" s="276"/>
      <c r="AO769" s="131"/>
    </row>
    <row r="770" spans="40:41" x14ac:dyDescent="0.2">
      <c r="AN770" s="276"/>
      <c r="AO770" s="131"/>
    </row>
    <row r="771" spans="40:41" x14ac:dyDescent="0.2">
      <c r="AN771" s="276"/>
      <c r="AO771" s="131"/>
    </row>
    <row r="772" spans="40:41" x14ac:dyDescent="0.2">
      <c r="AN772" s="276"/>
      <c r="AO772" s="131"/>
    </row>
    <row r="773" spans="40:41" x14ac:dyDescent="0.2">
      <c r="AN773" s="276"/>
      <c r="AO773" s="131"/>
    </row>
    <row r="774" spans="40:41" x14ac:dyDescent="0.2">
      <c r="AN774" s="276"/>
      <c r="AO774" s="131"/>
    </row>
    <row r="775" spans="40:41" x14ac:dyDescent="0.2">
      <c r="AN775" s="276"/>
      <c r="AO775" s="131"/>
    </row>
    <row r="776" spans="40:41" x14ac:dyDescent="0.2">
      <c r="AN776" s="276"/>
      <c r="AO776" s="131"/>
    </row>
    <row r="777" spans="40:41" x14ac:dyDescent="0.2">
      <c r="AN777" s="276"/>
      <c r="AO777" s="131"/>
    </row>
    <row r="778" spans="40:41" x14ac:dyDescent="0.2">
      <c r="AN778" s="276"/>
      <c r="AO778" s="131"/>
    </row>
    <row r="779" spans="40:41" x14ac:dyDescent="0.2">
      <c r="AN779" s="276"/>
      <c r="AO779" s="131"/>
    </row>
    <row r="780" spans="40:41" x14ac:dyDescent="0.2">
      <c r="AN780" s="276"/>
      <c r="AO780" s="131"/>
    </row>
    <row r="781" spans="40:41" x14ac:dyDescent="0.2">
      <c r="AN781" s="276"/>
      <c r="AO781" s="131"/>
    </row>
    <row r="782" spans="40:41" x14ac:dyDescent="0.2">
      <c r="AN782" s="276"/>
      <c r="AO782" s="131"/>
    </row>
    <row r="783" spans="40:41" x14ac:dyDescent="0.2">
      <c r="AN783" s="276"/>
      <c r="AO783" s="131"/>
    </row>
    <row r="784" spans="40:41" x14ac:dyDescent="0.2">
      <c r="AN784" s="276"/>
      <c r="AO784" s="131"/>
    </row>
    <row r="785" spans="40:41" x14ac:dyDescent="0.2">
      <c r="AN785" s="276"/>
      <c r="AO785" s="131"/>
    </row>
    <row r="786" spans="40:41" x14ac:dyDescent="0.2">
      <c r="AN786" s="276"/>
      <c r="AO786" s="131"/>
    </row>
    <row r="787" spans="40:41" x14ac:dyDescent="0.2">
      <c r="AN787" s="276"/>
      <c r="AO787" s="131"/>
    </row>
    <row r="788" spans="40:41" x14ac:dyDescent="0.2">
      <c r="AN788" s="276"/>
      <c r="AO788" s="131"/>
    </row>
    <row r="789" spans="40:41" x14ac:dyDescent="0.2">
      <c r="AN789" s="276"/>
      <c r="AO789" s="131"/>
    </row>
    <row r="790" spans="40:41" x14ac:dyDescent="0.2">
      <c r="AN790" s="276"/>
      <c r="AO790" s="131"/>
    </row>
    <row r="791" spans="40:41" x14ac:dyDescent="0.2">
      <c r="AN791" s="276"/>
      <c r="AO791" s="131"/>
    </row>
    <row r="792" spans="40:41" x14ac:dyDescent="0.2">
      <c r="AN792" s="276"/>
      <c r="AO792" s="131"/>
    </row>
    <row r="793" spans="40:41" x14ac:dyDescent="0.2">
      <c r="AN793" s="276"/>
      <c r="AO793" s="131"/>
    </row>
    <row r="794" spans="40:41" x14ac:dyDescent="0.2">
      <c r="AN794" s="276"/>
      <c r="AO794" s="131"/>
    </row>
    <row r="795" spans="40:41" x14ac:dyDescent="0.2">
      <c r="AN795" s="276"/>
      <c r="AO795" s="131"/>
    </row>
    <row r="796" spans="40:41" x14ac:dyDescent="0.2">
      <c r="AN796" s="276"/>
      <c r="AO796" s="131"/>
    </row>
    <row r="797" spans="40:41" x14ac:dyDescent="0.2">
      <c r="AN797" s="276"/>
      <c r="AO797" s="131"/>
    </row>
    <row r="798" spans="40:41" x14ac:dyDescent="0.2">
      <c r="AN798" s="276"/>
      <c r="AO798" s="131"/>
    </row>
    <row r="799" spans="40:41" x14ac:dyDescent="0.2">
      <c r="AN799" s="276"/>
      <c r="AO799" s="131"/>
    </row>
    <row r="800" spans="40:41" x14ac:dyDescent="0.2">
      <c r="AN800" s="276"/>
      <c r="AO800" s="131"/>
    </row>
    <row r="801" spans="40:41" x14ac:dyDescent="0.2">
      <c r="AN801" s="276"/>
      <c r="AO801" s="131"/>
    </row>
    <row r="802" spans="40:41" x14ac:dyDescent="0.2">
      <c r="AN802" s="276"/>
      <c r="AO802" s="131"/>
    </row>
    <row r="803" spans="40:41" x14ac:dyDescent="0.2">
      <c r="AN803" s="276"/>
      <c r="AO803" s="131"/>
    </row>
    <row r="804" spans="40:41" x14ac:dyDescent="0.2">
      <c r="AN804" s="276"/>
      <c r="AO804" s="131"/>
    </row>
    <row r="805" spans="40:41" x14ac:dyDescent="0.2">
      <c r="AN805" s="276"/>
      <c r="AO805" s="131"/>
    </row>
    <row r="806" spans="40:41" x14ac:dyDescent="0.2">
      <c r="AN806" s="276"/>
      <c r="AO806" s="131"/>
    </row>
    <row r="807" spans="40:41" x14ac:dyDescent="0.2">
      <c r="AN807" s="276"/>
      <c r="AO807" s="131"/>
    </row>
    <row r="808" spans="40:41" x14ac:dyDescent="0.2">
      <c r="AN808" s="276"/>
      <c r="AO808" s="131"/>
    </row>
    <row r="809" spans="40:41" x14ac:dyDescent="0.2">
      <c r="AN809" s="276"/>
      <c r="AO809" s="131"/>
    </row>
    <row r="810" spans="40:41" x14ac:dyDescent="0.2">
      <c r="AN810" s="276"/>
      <c r="AO810" s="131"/>
    </row>
    <row r="811" spans="40:41" x14ac:dyDescent="0.2">
      <c r="AN811" s="276"/>
      <c r="AO811" s="131"/>
    </row>
    <row r="812" spans="40:41" x14ac:dyDescent="0.2">
      <c r="AN812" s="276"/>
      <c r="AO812" s="131"/>
    </row>
    <row r="813" spans="40:41" x14ac:dyDescent="0.2">
      <c r="AN813" s="276"/>
      <c r="AO813" s="131"/>
    </row>
    <row r="814" spans="40:41" x14ac:dyDescent="0.2">
      <c r="AN814" s="276"/>
      <c r="AO814" s="131"/>
    </row>
    <row r="815" spans="40:41" x14ac:dyDescent="0.2">
      <c r="AN815" s="276"/>
      <c r="AO815" s="131"/>
    </row>
    <row r="816" spans="40:41" x14ac:dyDescent="0.2">
      <c r="AN816" s="276"/>
      <c r="AO816" s="131"/>
    </row>
    <row r="817" spans="40:41" x14ac:dyDescent="0.2">
      <c r="AN817" s="276"/>
      <c r="AO817" s="131"/>
    </row>
    <row r="818" spans="40:41" x14ac:dyDescent="0.2">
      <c r="AN818" s="276"/>
      <c r="AO818" s="131"/>
    </row>
    <row r="819" spans="40:41" x14ac:dyDescent="0.2">
      <c r="AN819" s="276"/>
      <c r="AO819" s="131"/>
    </row>
    <row r="820" spans="40:41" x14ac:dyDescent="0.2">
      <c r="AN820" s="276"/>
      <c r="AO820" s="131"/>
    </row>
    <row r="821" spans="40:41" x14ac:dyDescent="0.2">
      <c r="AN821" s="276"/>
      <c r="AO821" s="131"/>
    </row>
    <row r="822" spans="40:41" x14ac:dyDescent="0.2">
      <c r="AN822" s="276"/>
      <c r="AO822" s="131"/>
    </row>
    <row r="823" spans="40:41" x14ac:dyDescent="0.2">
      <c r="AN823" s="276"/>
      <c r="AO823" s="131"/>
    </row>
    <row r="824" spans="40:41" x14ac:dyDescent="0.2">
      <c r="AN824" s="276"/>
      <c r="AO824" s="131"/>
    </row>
    <row r="825" spans="40:41" x14ac:dyDescent="0.2">
      <c r="AN825" s="276"/>
      <c r="AO825" s="131"/>
    </row>
    <row r="826" spans="40:41" x14ac:dyDescent="0.2">
      <c r="AN826" s="276"/>
      <c r="AO826" s="131"/>
    </row>
    <row r="827" spans="40:41" x14ac:dyDescent="0.2">
      <c r="AN827" s="276"/>
      <c r="AO827" s="131"/>
    </row>
    <row r="828" spans="40:41" x14ac:dyDescent="0.2">
      <c r="AN828" s="276"/>
      <c r="AO828" s="131"/>
    </row>
    <row r="829" spans="40:41" x14ac:dyDescent="0.2">
      <c r="AN829" s="276"/>
      <c r="AO829" s="131"/>
    </row>
    <row r="830" spans="40:41" x14ac:dyDescent="0.2">
      <c r="AN830" s="276"/>
      <c r="AO830" s="131"/>
    </row>
    <row r="831" spans="40:41" x14ac:dyDescent="0.2">
      <c r="AN831" s="276"/>
      <c r="AO831" s="131"/>
    </row>
    <row r="832" spans="40:41" x14ac:dyDescent="0.2">
      <c r="AN832" s="276"/>
      <c r="AO832" s="131"/>
    </row>
    <row r="833" spans="40:41" x14ac:dyDescent="0.2">
      <c r="AN833" s="276"/>
      <c r="AO833" s="131"/>
    </row>
    <row r="834" spans="40:41" x14ac:dyDescent="0.2">
      <c r="AN834" s="276"/>
      <c r="AO834" s="131"/>
    </row>
    <row r="835" spans="40:41" x14ac:dyDescent="0.2">
      <c r="AN835" s="276"/>
      <c r="AO835" s="131"/>
    </row>
    <row r="836" spans="40:41" x14ac:dyDescent="0.2">
      <c r="AN836" s="276"/>
      <c r="AO836" s="131"/>
    </row>
    <row r="837" spans="40:41" x14ac:dyDescent="0.2">
      <c r="AN837" s="276"/>
      <c r="AO837" s="131"/>
    </row>
    <row r="838" spans="40:41" x14ac:dyDescent="0.2">
      <c r="AN838" s="276"/>
      <c r="AO838" s="131"/>
    </row>
    <row r="839" spans="40:41" x14ac:dyDescent="0.2">
      <c r="AN839" s="276"/>
      <c r="AO839" s="131"/>
    </row>
    <row r="840" spans="40:41" x14ac:dyDescent="0.2">
      <c r="AN840" s="276"/>
      <c r="AO840" s="131"/>
    </row>
    <row r="841" spans="40:41" x14ac:dyDescent="0.2">
      <c r="AN841" s="276"/>
      <c r="AO841" s="131"/>
    </row>
    <row r="842" spans="40:41" x14ac:dyDescent="0.2">
      <c r="AN842" s="276"/>
      <c r="AO842" s="131"/>
    </row>
    <row r="843" spans="40:41" x14ac:dyDescent="0.2">
      <c r="AN843" s="276"/>
      <c r="AO843" s="131"/>
    </row>
    <row r="844" spans="40:41" x14ac:dyDescent="0.2">
      <c r="AN844" s="276"/>
      <c r="AO844" s="131"/>
    </row>
    <row r="845" spans="40:41" x14ac:dyDescent="0.2">
      <c r="AN845" s="276"/>
      <c r="AO845" s="131"/>
    </row>
    <row r="846" spans="40:41" x14ac:dyDescent="0.2">
      <c r="AN846" s="276"/>
      <c r="AO846" s="131"/>
    </row>
    <row r="847" spans="40:41" x14ac:dyDescent="0.2">
      <c r="AN847" s="276"/>
      <c r="AO847" s="131"/>
    </row>
    <row r="848" spans="40:41" x14ac:dyDescent="0.2">
      <c r="AN848" s="276"/>
      <c r="AO848" s="131"/>
    </row>
    <row r="849" spans="40:41" x14ac:dyDescent="0.2">
      <c r="AN849" s="276"/>
      <c r="AO849" s="131"/>
    </row>
    <row r="850" spans="40:41" x14ac:dyDescent="0.2">
      <c r="AN850" s="276"/>
      <c r="AO850" s="131"/>
    </row>
    <row r="851" spans="40:41" x14ac:dyDescent="0.2">
      <c r="AN851" s="276"/>
      <c r="AO851" s="131"/>
    </row>
    <row r="852" spans="40:41" x14ac:dyDescent="0.2">
      <c r="AN852" s="276"/>
      <c r="AO852" s="131"/>
    </row>
    <row r="853" spans="40:41" x14ac:dyDescent="0.2">
      <c r="AN853" s="276"/>
      <c r="AO853" s="131"/>
    </row>
    <row r="854" spans="40:41" x14ac:dyDescent="0.2">
      <c r="AN854" s="276"/>
      <c r="AO854" s="131"/>
    </row>
    <row r="855" spans="40:41" x14ac:dyDescent="0.2">
      <c r="AN855" s="276"/>
      <c r="AO855" s="131"/>
    </row>
    <row r="856" spans="40:41" x14ac:dyDescent="0.2">
      <c r="AN856" s="276"/>
      <c r="AO856" s="131"/>
    </row>
    <row r="857" spans="40:41" x14ac:dyDescent="0.2">
      <c r="AN857" s="276"/>
      <c r="AO857" s="131"/>
    </row>
    <row r="858" spans="40:41" x14ac:dyDescent="0.2">
      <c r="AN858" s="276"/>
      <c r="AO858" s="131"/>
    </row>
    <row r="859" spans="40:41" x14ac:dyDescent="0.2">
      <c r="AN859" s="276"/>
      <c r="AO859" s="131"/>
    </row>
    <row r="860" spans="40:41" x14ac:dyDescent="0.2">
      <c r="AN860" s="276"/>
      <c r="AO860" s="131"/>
    </row>
    <row r="861" spans="40:41" x14ac:dyDescent="0.2">
      <c r="AN861" s="276"/>
      <c r="AO861" s="131"/>
    </row>
    <row r="862" spans="40:41" x14ac:dyDescent="0.2">
      <c r="AN862" s="276"/>
      <c r="AO862" s="131"/>
    </row>
    <row r="863" spans="40:41" x14ac:dyDescent="0.2">
      <c r="AN863" s="276"/>
      <c r="AO863" s="131"/>
    </row>
    <row r="864" spans="40:41" x14ac:dyDescent="0.2">
      <c r="AN864" s="276"/>
      <c r="AO864" s="131"/>
    </row>
    <row r="865" spans="40:41" x14ac:dyDescent="0.2">
      <c r="AN865" s="276"/>
      <c r="AO865" s="131"/>
    </row>
    <row r="866" spans="40:41" x14ac:dyDescent="0.2">
      <c r="AN866" s="276"/>
      <c r="AO866" s="131"/>
    </row>
    <row r="867" spans="40:41" x14ac:dyDescent="0.2">
      <c r="AN867" s="276"/>
      <c r="AO867" s="131"/>
    </row>
    <row r="868" spans="40:41" x14ac:dyDescent="0.2">
      <c r="AN868" s="276"/>
      <c r="AO868" s="131"/>
    </row>
    <row r="869" spans="40:41" x14ac:dyDescent="0.2">
      <c r="AN869" s="276"/>
      <c r="AO869" s="131"/>
    </row>
    <row r="870" spans="40:41" x14ac:dyDescent="0.2">
      <c r="AN870" s="276"/>
      <c r="AO870" s="131"/>
    </row>
    <row r="871" spans="40:41" x14ac:dyDescent="0.2">
      <c r="AN871" s="276"/>
      <c r="AO871" s="131"/>
    </row>
    <row r="872" spans="40:41" x14ac:dyDescent="0.2">
      <c r="AN872" s="276"/>
      <c r="AO872" s="131"/>
    </row>
    <row r="873" spans="40:41" x14ac:dyDescent="0.2">
      <c r="AN873" s="276"/>
      <c r="AO873" s="131"/>
    </row>
    <row r="874" spans="40:41" x14ac:dyDescent="0.2">
      <c r="AN874" s="276"/>
      <c r="AO874" s="131"/>
    </row>
    <row r="875" spans="40:41" x14ac:dyDescent="0.2">
      <c r="AN875" s="276"/>
      <c r="AO875" s="131"/>
    </row>
    <row r="876" spans="40:41" x14ac:dyDescent="0.2">
      <c r="AN876" s="276"/>
      <c r="AO876" s="131"/>
    </row>
    <row r="877" spans="40:41" x14ac:dyDescent="0.2">
      <c r="AN877" s="276"/>
      <c r="AO877" s="131"/>
    </row>
    <row r="878" spans="40:41" x14ac:dyDescent="0.2">
      <c r="AN878" s="276"/>
      <c r="AO878" s="131"/>
    </row>
    <row r="879" spans="40:41" x14ac:dyDescent="0.2">
      <c r="AN879" s="276"/>
      <c r="AO879" s="131"/>
    </row>
    <row r="880" spans="40:41" x14ac:dyDescent="0.2">
      <c r="AN880" s="276"/>
      <c r="AO880" s="131"/>
    </row>
    <row r="881" spans="40:41" x14ac:dyDescent="0.2">
      <c r="AN881" s="276"/>
      <c r="AO881" s="131"/>
    </row>
    <row r="882" spans="40:41" x14ac:dyDescent="0.2">
      <c r="AN882" s="276"/>
      <c r="AO882" s="131"/>
    </row>
    <row r="883" spans="40:41" x14ac:dyDescent="0.2">
      <c r="AN883" s="276"/>
      <c r="AO883" s="131"/>
    </row>
    <row r="884" spans="40:41" x14ac:dyDescent="0.2">
      <c r="AN884" s="276"/>
      <c r="AO884" s="131"/>
    </row>
    <row r="885" spans="40:41" x14ac:dyDescent="0.2">
      <c r="AN885" s="276"/>
      <c r="AO885" s="131"/>
    </row>
    <row r="886" spans="40:41" x14ac:dyDescent="0.2">
      <c r="AN886" s="276"/>
      <c r="AO886" s="131"/>
    </row>
    <row r="887" spans="40:41" x14ac:dyDescent="0.2">
      <c r="AN887" s="276"/>
      <c r="AO887" s="131"/>
    </row>
    <row r="888" spans="40:41" x14ac:dyDescent="0.2">
      <c r="AN888" s="276"/>
      <c r="AO888" s="131"/>
    </row>
    <row r="889" spans="40:41" x14ac:dyDescent="0.2">
      <c r="AN889" s="276"/>
      <c r="AO889" s="131"/>
    </row>
    <row r="890" spans="40:41" x14ac:dyDescent="0.2">
      <c r="AN890" s="276"/>
      <c r="AO890" s="131"/>
    </row>
    <row r="891" spans="40:41" x14ac:dyDescent="0.2">
      <c r="AN891" s="276"/>
      <c r="AO891" s="131"/>
    </row>
    <row r="892" spans="40:41" x14ac:dyDescent="0.2">
      <c r="AN892" s="276"/>
      <c r="AO892" s="131"/>
    </row>
    <row r="893" spans="40:41" x14ac:dyDescent="0.2">
      <c r="AN893" s="276"/>
      <c r="AO893" s="131"/>
    </row>
    <row r="894" spans="40:41" x14ac:dyDescent="0.2">
      <c r="AN894" s="276"/>
      <c r="AO894" s="131"/>
    </row>
    <row r="895" spans="40:41" x14ac:dyDescent="0.2">
      <c r="AN895" s="276"/>
      <c r="AO895" s="131"/>
    </row>
    <row r="896" spans="40:41" x14ac:dyDescent="0.2">
      <c r="AN896" s="276"/>
      <c r="AO896" s="131"/>
    </row>
    <row r="897" spans="40:41" x14ac:dyDescent="0.2">
      <c r="AN897" s="276"/>
      <c r="AO897" s="131"/>
    </row>
    <row r="898" spans="40:41" x14ac:dyDescent="0.2">
      <c r="AN898" s="276"/>
      <c r="AO898" s="131"/>
    </row>
    <row r="899" spans="40:41" x14ac:dyDescent="0.2">
      <c r="AN899" s="276"/>
      <c r="AO899" s="131"/>
    </row>
    <row r="900" spans="40:41" x14ac:dyDescent="0.2">
      <c r="AN900" s="276"/>
      <c r="AO900" s="131"/>
    </row>
    <row r="901" spans="40:41" x14ac:dyDescent="0.2">
      <c r="AN901" s="276"/>
      <c r="AO901" s="131"/>
    </row>
    <row r="902" spans="40:41" x14ac:dyDescent="0.2">
      <c r="AN902" s="276"/>
      <c r="AO902" s="131"/>
    </row>
    <row r="903" spans="40:41" x14ac:dyDescent="0.2">
      <c r="AN903" s="276"/>
      <c r="AO903" s="131"/>
    </row>
    <row r="904" spans="40:41" x14ac:dyDescent="0.2">
      <c r="AN904" s="276"/>
      <c r="AO904" s="131"/>
    </row>
    <row r="905" spans="40:41" x14ac:dyDescent="0.2">
      <c r="AN905" s="276"/>
      <c r="AO905" s="131"/>
    </row>
    <row r="906" spans="40:41" x14ac:dyDescent="0.2">
      <c r="AN906" s="276"/>
      <c r="AO906" s="131"/>
    </row>
    <row r="907" spans="40:41" x14ac:dyDescent="0.2">
      <c r="AN907" s="276"/>
      <c r="AO907" s="131"/>
    </row>
    <row r="908" spans="40:41" x14ac:dyDescent="0.2">
      <c r="AN908" s="276"/>
      <c r="AO908" s="131"/>
    </row>
    <row r="909" spans="40:41" x14ac:dyDescent="0.2">
      <c r="AN909" s="276"/>
      <c r="AO909" s="131"/>
    </row>
    <row r="910" spans="40:41" x14ac:dyDescent="0.2">
      <c r="AN910" s="276"/>
      <c r="AO910" s="131"/>
    </row>
    <row r="911" spans="40:41" x14ac:dyDescent="0.2">
      <c r="AN911" s="276"/>
      <c r="AO911" s="131"/>
    </row>
    <row r="912" spans="40:41" x14ac:dyDescent="0.2">
      <c r="AN912" s="276"/>
      <c r="AO912" s="131"/>
    </row>
    <row r="913" spans="40:41" x14ac:dyDescent="0.2">
      <c r="AN913" s="276"/>
      <c r="AO913" s="131"/>
    </row>
    <row r="914" spans="40:41" x14ac:dyDescent="0.2">
      <c r="AN914" s="276"/>
      <c r="AO914" s="131"/>
    </row>
    <row r="915" spans="40:41" x14ac:dyDescent="0.2">
      <c r="AN915" s="276"/>
      <c r="AO915" s="131"/>
    </row>
    <row r="916" spans="40:41" x14ac:dyDescent="0.2">
      <c r="AN916" s="276"/>
      <c r="AO916" s="131"/>
    </row>
    <row r="917" spans="40:41" x14ac:dyDescent="0.2">
      <c r="AN917" s="276"/>
      <c r="AO917" s="131"/>
    </row>
    <row r="918" spans="40:41" x14ac:dyDescent="0.2">
      <c r="AN918" s="276"/>
      <c r="AO918" s="131"/>
    </row>
    <row r="919" spans="40:41" x14ac:dyDescent="0.2">
      <c r="AN919" s="276"/>
      <c r="AO919" s="131"/>
    </row>
    <row r="920" spans="40:41" x14ac:dyDescent="0.2">
      <c r="AN920" s="276"/>
      <c r="AO920" s="131"/>
    </row>
    <row r="921" spans="40:41" x14ac:dyDescent="0.2">
      <c r="AN921" s="276"/>
      <c r="AO921" s="131"/>
    </row>
    <row r="922" spans="40:41" x14ac:dyDescent="0.2">
      <c r="AN922" s="276"/>
      <c r="AO922" s="131"/>
    </row>
    <row r="923" spans="40:41" x14ac:dyDescent="0.2">
      <c r="AN923" s="276"/>
      <c r="AO923" s="131"/>
    </row>
    <row r="924" spans="40:41" x14ac:dyDescent="0.2">
      <c r="AN924" s="276"/>
      <c r="AO924" s="131"/>
    </row>
    <row r="925" spans="40:41" x14ac:dyDescent="0.2">
      <c r="AN925" s="276"/>
      <c r="AO925" s="131"/>
    </row>
    <row r="926" spans="40:41" x14ac:dyDescent="0.2">
      <c r="AN926" s="276"/>
      <c r="AO926" s="131"/>
    </row>
    <row r="927" spans="40:41" x14ac:dyDescent="0.2">
      <c r="AN927" s="276"/>
      <c r="AO927" s="131"/>
    </row>
    <row r="928" spans="40:41" x14ac:dyDescent="0.2">
      <c r="AN928" s="276"/>
      <c r="AO928" s="131"/>
    </row>
    <row r="929" spans="40:41" x14ac:dyDescent="0.2">
      <c r="AN929" s="276"/>
      <c r="AO929" s="131"/>
    </row>
    <row r="930" spans="40:41" x14ac:dyDescent="0.2">
      <c r="AN930" s="276"/>
      <c r="AO930" s="131"/>
    </row>
    <row r="931" spans="40:41" x14ac:dyDescent="0.2">
      <c r="AN931" s="276"/>
      <c r="AO931" s="131"/>
    </row>
    <row r="932" spans="40:41" x14ac:dyDescent="0.2">
      <c r="AN932" s="276"/>
      <c r="AO932" s="131"/>
    </row>
    <row r="933" spans="40:41" x14ac:dyDescent="0.2">
      <c r="AN933" s="276"/>
      <c r="AO933" s="131"/>
    </row>
    <row r="934" spans="40:41" x14ac:dyDescent="0.2">
      <c r="AN934" s="276"/>
      <c r="AO934" s="131"/>
    </row>
    <row r="935" spans="40:41" x14ac:dyDescent="0.2">
      <c r="AN935" s="276"/>
      <c r="AO935" s="131"/>
    </row>
    <row r="936" spans="40:41" x14ac:dyDescent="0.2">
      <c r="AN936" s="276"/>
      <c r="AO936" s="131"/>
    </row>
    <row r="937" spans="40:41" x14ac:dyDescent="0.2">
      <c r="AN937" s="276"/>
      <c r="AO937" s="131"/>
    </row>
    <row r="938" spans="40:41" x14ac:dyDescent="0.2">
      <c r="AN938" s="276"/>
      <c r="AO938" s="131"/>
    </row>
    <row r="939" spans="40:41" x14ac:dyDescent="0.2">
      <c r="AN939" s="276"/>
      <c r="AO939" s="131"/>
    </row>
    <row r="940" spans="40:41" x14ac:dyDescent="0.2">
      <c r="AN940" s="276"/>
      <c r="AO940" s="131"/>
    </row>
    <row r="941" spans="40:41" x14ac:dyDescent="0.2">
      <c r="AN941" s="276"/>
      <c r="AO941" s="131"/>
    </row>
    <row r="942" spans="40:41" x14ac:dyDescent="0.2">
      <c r="AN942" s="276"/>
      <c r="AO942" s="131"/>
    </row>
    <row r="943" spans="40:41" x14ac:dyDescent="0.2">
      <c r="AN943" s="276"/>
      <c r="AO943" s="131"/>
    </row>
    <row r="944" spans="40:41" x14ac:dyDescent="0.2">
      <c r="AN944" s="276"/>
      <c r="AO944" s="131"/>
    </row>
    <row r="945" spans="40:41" x14ac:dyDescent="0.2">
      <c r="AN945" s="276"/>
      <c r="AO945" s="131"/>
    </row>
    <row r="946" spans="40:41" x14ac:dyDescent="0.2">
      <c r="AN946" s="276"/>
      <c r="AO946" s="131"/>
    </row>
    <row r="947" spans="40:41" x14ac:dyDescent="0.2">
      <c r="AN947" s="276"/>
      <c r="AO947" s="131"/>
    </row>
    <row r="948" spans="40:41" x14ac:dyDescent="0.2">
      <c r="AN948" s="276"/>
      <c r="AO948" s="131"/>
    </row>
    <row r="949" spans="40:41" x14ac:dyDescent="0.2">
      <c r="AN949" s="276"/>
      <c r="AO949" s="131"/>
    </row>
    <row r="950" spans="40:41" x14ac:dyDescent="0.2">
      <c r="AN950" s="276"/>
      <c r="AO950" s="131"/>
    </row>
    <row r="951" spans="40:41" x14ac:dyDescent="0.2">
      <c r="AN951" s="276"/>
      <c r="AO951" s="131"/>
    </row>
    <row r="952" spans="40:41" x14ac:dyDescent="0.2">
      <c r="AN952" s="276"/>
      <c r="AO952" s="131"/>
    </row>
    <row r="953" spans="40:41" x14ac:dyDescent="0.2">
      <c r="AN953" s="276"/>
      <c r="AO953" s="131"/>
    </row>
    <row r="954" spans="40:41" x14ac:dyDescent="0.2">
      <c r="AN954" s="276"/>
      <c r="AO954" s="131"/>
    </row>
    <row r="955" spans="40:41" x14ac:dyDescent="0.2">
      <c r="AN955" s="276"/>
      <c r="AO955" s="131"/>
    </row>
    <row r="956" spans="40:41" x14ac:dyDescent="0.2">
      <c r="AN956" s="276"/>
      <c r="AO956" s="131"/>
    </row>
    <row r="957" spans="40:41" x14ac:dyDescent="0.2">
      <c r="AN957" s="276"/>
      <c r="AO957" s="131"/>
    </row>
    <row r="958" spans="40:41" x14ac:dyDescent="0.2">
      <c r="AN958" s="276"/>
      <c r="AO958" s="131"/>
    </row>
    <row r="959" spans="40:41" x14ac:dyDescent="0.2">
      <c r="AN959" s="276"/>
      <c r="AO959" s="131"/>
    </row>
    <row r="960" spans="40:41" x14ac:dyDescent="0.2">
      <c r="AN960" s="276"/>
      <c r="AO960" s="131"/>
    </row>
    <row r="961" spans="40:41" x14ac:dyDescent="0.2">
      <c r="AN961" s="276"/>
      <c r="AO961" s="131"/>
    </row>
    <row r="962" spans="40:41" x14ac:dyDescent="0.2">
      <c r="AN962" s="276"/>
      <c r="AO962" s="131"/>
    </row>
    <row r="963" spans="40:41" x14ac:dyDescent="0.2">
      <c r="AN963" s="276"/>
      <c r="AO963" s="131"/>
    </row>
    <row r="964" spans="40:41" x14ac:dyDescent="0.2">
      <c r="AN964" s="276"/>
      <c r="AO964" s="131"/>
    </row>
    <row r="965" spans="40:41" x14ac:dyDescent="0.2">
      <c r="AN965" s="276"/>
      <c r="AO965" s="131"/>
    </row>
    <row r="966" spans="40:41" x14ac:dyDescent="0.2">
      <c r="AN966" s="276"/>
      <c r="AO966" s="131"/>
    </row>
    <row r="967" spans="40:41" x14ac:dyDescent="0.2">
      <c r="AN967" s="276"/>
      <c r="AO967" s="131"/>
    </row>
    <row r="968" spans="40:41" x14ac:dyDescent="0.2">
      <c r="AN968" s="276"/>
      <c r="AO968" s="131"/>
    </row>
    <row r="969" spans="40:41" x14ac:dyDescent="0.2">
      <c r="AN969" s="276"/>
      <c r="AO969" s="131"/>
    </row>
    <row r="970" spans="40:41" x14ac:dyDescent="0.2">
      <c r="AN970" s="276"/>
      <c r="AO970" s="131"/>
    </row>
    <row r="971" spans="40:41" x14ac:dyDescent="0.2">
      <c r="AN971" s="276"/>
      <c r="AO971" s="131"/>
    </row>
    <row r="972" spans="40:41" x14ac:dyDescent="0.2">
      <c r="AN972" s="276"/>
      <c r="AO972" s="131"/>
    </row>
    <row r="973" spans="40:41" x14ac:dyDescent="0.2">
      <c r="AN973" s="276"/>
      <c r="AO973" s="131"/>
    </row>
    <row r="974" spans="40:41" x14ac:dyDescent="0.2">
      <c r="AN974" s="276"/>
      <c r="AO974" s="131"/>
    </row>
    <row r="975" spans="40:41" x14ac:dyDescent="0.2">
      <c r="AN975" s="276"/>
      <c r="AO975" s="131"/>
    </row>
    <row r="976" spans="40:41" x14ac:dyDescent="0.2">
      <c r="AN976" s="276"/>
      <c r="AO976" s="131"/>
    </row>
    <row r="977" spans="40:41" x14ac:dyDescent="0.2">
      <c r="AN977" s="276"/>
      <c r="AO977" s="131"/>
    </row>
    <row r="978" spans="40:41" x14ac:dyDescent="0.2">
      <c r="AN978" s="276"/>
      <c r="AO978" s="131"/>
    </row>
    <row r="979" spans="40:41" x14ac:dyDescent="0.2">
      <c r="AN979" s="276"/>
      <c r="AO979" s="131"/>
    </row>
    <row r="980" spans="40:41" x14ac:dyDescent="0.2">
      <c r="AN980" s="276"/>
      <c r="AO980" s="131"/>
    </row>
    <row r="981" spans="40:41" x14ac:dyDescent="0.2">
      <c r="AN981" s="276"/>
      <c r="AO981" s="131"/>
    </row>
    <row r="982" spans="40:41" x14ac:dyDescent="0.2">
      <c r="AN982" s="276"/>
      <c r="AO982" s="131"/>
    </row>
    <row r="983" spans="40:41" x14ac:dyDescent="0.2">
      <c r="AN983" s="276"/>
      <c r="AO983" s="131"/>
    </row>
    <row r="984" spans="40:41" x14ac:dyDescent="0.2">
      <c r="AN984" s="276"/>
      <c r="AO984" s="131"/>
    </row>
    <row r="985" spans="40:41" x14ac:dyDescent="0.2">
      <c r="AN985" s="276"/>
      <c r="AO985" s="131"/>
    </row>
    <row r="986" spans="40:41" x14ac:dyDescent="0.2">
      <c r="AN986" s="276"/>
      <c r="AO986" s="131"/>
    </row>
    <row r="987" spans="40:41" x14ac:dyDescent="0.2">
      <c r="AN987" s="276"/>
      <c r="AO987" s="131"/>
    </row>
    <row r="988" spans="40:41" x14ac:dyDescent="0.2">
      <c r="AN988" s="276"/>
      <c r="AO988" s="131"/>
    </row>
    <row r="989" spans="40:41" x14ac:dyDescent="0.2">
      <c r="AN989" s="276"/>
      <c r="AO989" s="131"/>
    </row>
    <row r="990" spans="40:41" x14ac:dyDescent="0.2">
      <c r="AN990" s="276"/>
      <c r="AO990" s="131"/>
    </row>
    <row r="991" spans="40:41" x14ac:dyDescent="0.2">
      <c r="AN991" s="276"/>
      <c r="AO991" s="131"/>
    </row>
    <row r="992" spans="40:41" x14ac:dyDescent="0.2">
      <c r="AN992" s="276"/>
      <c r="AO992" s="131"/>
    </row>
    <row r="993" spans="40:41" x14ac:dyDescent="0.2">
      <c r="AN993" s="276"/>
      <c r="AO993" s="131"/>
    </row>
    <row r="994" spans="40:41" x14ac:dyDescent="0.2">
      <c r="AN994" s="276"/>
      <c r="AO994" s="131"/>
    </row>
    <row r="995" spans="40:41" x14ac:dyDescent="0.2">
      <c r="AN995" s="276"/>
      <c r="AO995" s="131"/>
    </row>
    <row r="996" spans="40:41" x14ac:dyDescent="0.2">
      <c r="AN996" s="276"/>
      <c r="AO996" s="131"/>
    </row>
    <row r="997" spans="40:41" x14ac:dyDescent="0.2">
      <c r="AN997" s="276"/>
      <c r="AO997" s="131"/>
    </row>
    <row r="998" spans="40:41" x14ac:dyDescent="0.2">
      <c r="AN998" s="276"/>
      <c r="AO998" s="131"/>
    </row>
    <row r="999" spans="40:41" x14ac:dyDescent="0.2">
      <c r="AN999" s="276"/>
      <c r="AO999" s="131"/>
    </row>
    <row r="1000" spans="40:41" x14ac:dyDescent="0.2">
      <c r="AN1000" s="276"/>
      <c r="AO1000" s="131"/>
    </row>
    <row r="1001" spans="40:41" x14ac:dyDescent="0.2">
      <c r="AN1001" s="276"/>
      <c r="AO1001" s="131"/>
    </row>
    <row r="1002" spans="40:41" x14ac:dyDescent="0.2">
      <c r="AN1002" s="276"/>
      <c r="AO1002" s="131"/>
    </row>
    <row r="1003" spans="40:41" x14ac:dyDescent="0.2">
      <c r="AN1003" s="276"/>
      <c r="AO1003" s="131"/>
    </row>
    <row r="1004" spans="40:41" x14ac:dyDescent="0.2">
      <c r="AN1004" s="276"/>
      <c r="AO1004" s="131"/>
    </row>
    <row r="1005" spans="40:41" x14ac:dyDescent="0.2">
      <c r="AN1005" s="276"/>
      <c r="AO1005" s="131"/>
    </row>
    <row r="1006" spans="40:41" x14ac:dyDescent="0.2">
      <c r="AN1006" s="276"/>
      <c r="AO1006" s="131"/>
    </row>
    <row r="1007" spans="40:41" x14ac:dyDescent="0.2">
      <c r="AN1007" s="276"/>
      <c r="AO1007" s="131"/>
    </row>
    <row r="1008" spans="40:41" x14ac:dyDescent="0.2">
      <c r="AN1008" s="276"/>
      <c r="AO1008" s="131"/>
    </row>
    <row r="1009" spans="40:41" x14ac:dyDescent="0.2">
      <c r="AN1009" s="276"/>
      <c r="AO1009" s="131"/>
    </row>
    <row r="1010" spans="40:41" x14ac:dyDescent="0.2">
      <c r="AN1010" s="276"/>
      <c r="AO1010" s="131"/>
    </row>
    <row r="1011" spans="40:41" x14ac:dyDescent="0.2">
      <c r="AN1011" s="276"/>
      <c r="AO1011" s="131"/>
    </row>
    <row r="1012" spans="40:41" x14ac:dyDescent="0.2">
      <c r="AN1012" s="276"/>
      <c r="AO1012" s="131"/>
    </row>
    <row r="1013" spans="40:41" x14ac:dyDescent="0.2">
      <c r="AN1013" s="276"/>
      <c r="AO1013" s="131"/>
    </row>
    <row r="1014" spans="40:41" x14ac:dyDescent="0.2">
      <c r="AN1014" s="276"/>
      <c r="AO1014" s="131"/>
    </row>
    <row r="1015" spans="40:41" x14ac:dyDescent="0.2">
      <c r="AN1015" s="276"/>
      <c r="AO1015" s="131"/>
    </row>
    <row r="1016" spans="40:41" x14ac:dyDescent="0.2">
      <c r="AN1016" s="276"/>
      <c r="AO1016" s="131"/>
    </row>
    <row r="1017" spans="40:41" x14ac:dyDescent="0.2">
      <c r="AN1017" s="276"/>
      <c r="AO1017" s="131"/>
    </row>
    <row r="1018" spans="40:41" x14ac:dyDescent="0.2">
      <c r="AN1018" s="276"/>
      <c r="AO1018" s="131"/>
    </row>
    <row r="1019" spans="40:41" x14ac:dyDescent="0.2">
      <c r="AN1019" s="276"/>
      <c r="AO1019" s="131"/>
    </row>
    <row r="1020" spans="40:41" x14ac:dyDescent="0.2">
      <c r="AN1020" s="276"/>
      <c r="AO1020" s="131"/>
    </row>
    <row r="1021" spans="40:41" x14ac:dyDescent="0.2">
      <c r="AN1021" s="276"/>
      <c r="AO1021" s="131"/>
    </row>
    <row r="1022" spans="40:41" x14ac:dyDescent="0.2">
      <c r="AN1022" s="276"/>
      <c r="AO1022" s="131"/>
    </row>
    <row r="1023" spans="40:41" x14ac:dyDescent="0.2">
      <c r="AN1023" s="276"/>
      <c r="AO1023" s="131"/>
    </row>
    <row r="1024" spans="40:41" x14ac:dyDescent="0.2">
      <c r="AN1024" s="276"/>
      <c r="AO1024" s="131"/>
    </row>
    <row r="1025" spans="40:41" x14ac:dyDescent="0.2">
      <c r="AN1025" s="276"/>
      <c r="AO1025" s="131"/>
    </row>
    <row r="1026" spans="40:41" x14ac:dyDescent="0.2">
      <c r="AN1026" s="276"/>
      <c r="AO1026" s="131"/>
    </row>
    <row r="1027" spans="40:41" x14ac:dyDescent="0.2">
      <c r="AN1027" s="276"/>
      <c r="AO1027" s="131"/>
    </row>
    <row r="1028" spans="40:41" x14ac:dyDescent="0.2">
      <c r="AN1028" s="276"/>
      <c r="AO1028" s="131"/>
    </row>
    <row r="1029" spans="40:41" x14ac:dyDescent="0.2">
      <c r="AN1029" s="276"/>
      <c r="AO1029" s="131"/>
    </row>
    <row r="1030" spans="40:41" x14ac:dyDescent="0.2">
      <c r="AN1030" s="276"/>
      <c r="AO1030" s="131"/>
    </row>
    <row r="1031" spans="40:41" x14ac:dyDescent="0.2">
      <c r="AN1031" s="276"/>
      <c r="AO1031" s="131"/>
    </row>
    <row r="1032" spans="40:41" x14ac:dyDescent="0.2">
      <c r="AN1032" s="276"/>
      <c r="AO1032" s="131"/>
    </row>
    <row r="1033" spans="40:41" x14ac:dyDescent="0.2">
      <c r="AN1033" s="276"/>
      <c r="AO1033" s="131"/>
    </row>
    <row r="1034" spans="40:41" x14ac:dyDescent="0.2">
      <c r="AN1034" s="276"/>
      <c r="AO1034" s="131"/>
    </row>
    <row r="1035" spans="40:41" x14ac:dyDescent="0.2">
      <c r="AN1035" s="276"/>
      <c r="AO1035" s="131"/>
    </row>
    <row r="1036" spans="40:41" x14ac:dyDescent="0.2">
      <c r="AN1036" s="276"/>
      <c r="AO1036" s="131"/>
    </row>
    <row r="1037" spans="40:41" x14ac:dyDescent="0.2">
      <c r="AN1037" s="276"/>
      <c r="AO1037" s="131"/>
    </row>
    <row r="1038" spans="40:41" x14ac:dyDescent="0.2">
      <c r="AN1038" s="276"/>
      <c r="AO1038" s="131"/>
    </row>
    <row r="1039" spans="40:41" x14ac:dyDescent="0.2">
      <c r="AN1039" s="276"/>
      <c r="AO1039" s="131"/>
    </row>
    <row r="1040" spans="40:41" x14ac:dyDescent="0.2">
      <c r="AN1040" s="276"/>
      <c r="AO1040" s="131"/>
    </row>
    <row r="1041" spans="40:41" x14ac:dyDescent="0.2">
      <c r="AN1041" s="276"/>
      <c r="AO1041" s="131"/>
    </row>
    <row r="1042" spans="40:41" x14ac:dyDescent="0.2">
      <c r="AN1042" s="276"/>
      <c r="AO1042" s="131"/>
    </row>
    <row r="1043" spans="40:41" x14ac:dyDescent="0.2">
      <c r="AN1043" s="276"/>
      <c r="AO1043" s="131"/>
    </row>
    <row r="1044" spans="40:41" x14ac:dyDescent="0.2">
      <c r="AN1044" s="276"/>
      <c r="AO1044" s="131"/>
    </row>
  </sheetData>
  <sheetProtection algorithmName="SHA-512" hashValue="0AoYUya+emc7ojFG/sluspfo2Jc+6UsE8PZssKDT32O2r+4jF+Ya3u5uaCYPsqWFln28D74nzD4w1HDy06ksbQ==" saltValue="fbdQvle7Qsw+K47L1ytm6Q==" spinCount="100000" sheet="1" objects="1" scenarios="1"/>
  <autoFilter ref="B12:AN229">
    <filterColumn colId="7">
      <filters>
        <filter val="Ejecución"/>
      </filters>
    </filterColumn>
    <filterColumn colId="11">
      <filters>
        <dateGroupItem year="2020" dateTimeGrouping="year"/>
        <dateGroupItem year="2019" dateTimeGrouping="year"/>
        <dateGroupItem year="2018" dateTimeGrouping="year"/>
      </filters>
    </filterColumn>
    <sortState ref="B29:AN223">
      <sortCondition descending="1" ref="M12:M223"/>
    </sortState>
  </autoFilter>
  <mergeCells count="1">
    <mergeCell ref="C231:G231"/>
  </mergeCells>
  <pageMargins left="0.25" right="0.25" top="0.75" bottom="0.75" header="0.3" footer="0.3"/>
  <pageSetup paperSize="5" scale="7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DIC-2021</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2022-03-08T13:53:24Z</dcterms:modified>
</cp:coreProperties>
</file>