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9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maria_pintos\Google Drive\Departamento de Coyuntura Macrofiscal\Angie\2023\Situfin\Informe\"/>
    </mc:Choice>
  </mc:AlternateContent>
  <bookViews>
    <workbookView showSheetTabs="0" xWindow="-120" yWindow="-120" windowWidth="20730" windowHeight="11040" tabRatio="914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tipo_cambio">Aux!$G$3:$H$23</definedName>
  </definedNames>
  <calcPr calcId="162913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3" l="1"/>
  <c r="F12" i="13"/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C12" i="14" l="1"/>
  <c r="D12" i="14"/>
  <c r="E12" i="14"/>
  <c r="F12" i="14"/>
  <c r="G12" i="14"/>
  <c r="H12" i="14"/>
  <c r="I12" i="14"/>
  <c r="J12" i="14"/>
  <c r="K12" i="14"/>
  <c r="L12" i="14"/>
  <c r="M12" i="14"/>
  <c r="C14" i="14"/>
  <c r="D14" i="14"/>
  <c r="E14" i="14"/>
  <c r="F14" i="14"/>
  <c r="G14" i="14"/>
  <c r="H14" i="14"/>
  <c r="I14" i="14"/>
  <c r="J14" i="14"/>
  <c r="K14" i="14"/>
  <c r="L14" i="14"/>
  <c r="M14" i="14"/>
  <c r="C15" i="14"/>
  <c r="D15" i="14"/>
  <c r="E15" i="14"/>
  <c r="F15" i="14"/>
  <c r="G15" i="14"/>
  <c r="H15" i="14"/>
  <c r="I15" i="14"/>
  <c r="J15" i="14"/>
  <c r="K15" i="14"/>
  <c r="L15" i="14"/>
  <c r="M15" i="14"/>
  <c r="C16" i="14"/>
  <c r="D16" i="14"/>
  <c r="E16" i="14"/>
  <c r="F16" i="14"/>
  <c r="G16" i="14"/>
  <c r="H16" i="14"/>
  <c r="I16" i="14"/>
  <c r="J16" i="14"/>
  <c r="K16" i="14"/>
  <c r="L16" i="14"/>
  <c r="M16" i="14"/>
  <c r="C17" i="14"/>
  <c r="D17" i="14"/>
  <c r="E17" i="14"/>
  <c r="F17" i="14"/>
  <c r="G17" i="14"/>
  <c r="H17" i="14"/>
  <c r="I17" i="14"/>
  <c r="J17" i="14"/>
  <c r="K17" i="14"/>
  <c r="L17" i="14"/>
  <c r="M17" i="14"/>
  <c r="C18" i="14"/>
  <c r="D18" i="14"/>
  <c r="E18" i="14"/>
  <c r="F18" i="14"/>
  <c r="G18" i="14"/>
  <c r="H18" i="14"/>
  <c r="I18" i="14"/>
  <c r="J18" i="14"/>
  <c r="K18" i="14"/>
  <c r="L18" i="14"/>
  <c r="M18" i="14"/>
  <c r="C19" i="14"/>
  <c r="D19" i="14"/>
  <c r="E19" i="14"/>
  <c r="F19" i="14"/>
  <c r="G19" i="14"/>
  <c r="H19" i="14"/>
  <c r="I19" i="14"/>
  <c r="J19" i="14"/>
  <c r="K19" i="14"/>
  <c r="L19" i="14"/>
  <c r="M19" i="14"/>
  <c r="C20" i="14"/>
  <c r="D20" i="14"/>
  <c r="E20" i="14"/>
  <c r="F20" i="14"/>
  <c r="G20" i="14"/>
  <c r="H20" i="14"/>
  <c r="I20" i="14"/>
  <c r="J20" i="14"/>
  <c r="K20" i="14"/>
  <c r="L20" i="14"/>
  <c r="M20" i="14"/>
  <c r="C21" i="14"/>
  <c r="D21" i="14"/>
  <c r="E21" i="14"/>
  <c r="F21" i="14"/>
  <c r="G21" i="14"/>
  <c r="H21" i="14"/>
  <c r="I21" i="14"/>
  <c r="J21" i="14"/>
  <c r="K21" i="14"/>
  <c r="L21" i="14"/>
  <c r="M21" i="14"/>
  <c r="C22" i="14"/>
  <c r="D22" i="14"/>
  <c r="E22" i="14"/>
  <c r="F22" i="14"/>
  <c r="G22" i="14"/>
  <c r="H22" i="14"/>
  <c r="I22" i="14"/>
  <c r="J22" i="14"/>
  <c r="K22" i="14"/>
  <c r="L22" i="14"/>
  <c r="M22" i="14"/>
  <c r="C23" i="14"/>
  <c r="D23" i="14"/>
  <c r="E23" i="14"/>
  <c r="F23" i="14"/>
  <c r="G23" i="14"/>
  <c r="H23" i="14"/>
  <c r="I23" i="14"/>
  <c r="J23" i="14"/>
  <c r="K23" i="14"/>
  <c r="L23" i="14"/>
  <c r="M23" i="14"/>
  <c r="C24" i="14"/>
  <c r="D24" i="14"/>
  <c r="E24" i="14"/>
  <c r="F24" i="14"/>
  <c r="G24" i="14"/>
  <c r="H24" i="14"/>
  <c r="I24" i="14"/>
  <c r="J24" i="14"/>
  <c r="K24" i="14"/>
  <c r="L24" i="14"/>
  <c r="M24" i="14"/>
  <c r="C25" i="14"/>
  <c r="D25" i="14"/>
  <c r="E25" i="14"/>
  <c r="F25" i="14"/>
  <c r="G25" i="14"/>
  <c r="H25" i="14"/>
  <c r="I25" i="14"/>
  <c r="J25" i="14"/>
  <c r="K25" i="14"/>
  <c r="L25" i="14"/>
  <c r="M25" i="14"/>
  <c r="C26" i="14"/>
  <c r="D26" i="14"/>
  <c r="E26" i="14"/>
  <c r="F26" i="14"/>
  <c r="G26" i="14"/>
  <c r="H26" i="14"/>
  <c r="I26" i="14"/>
  <c r="J26" i="14"/>
  <c r="K26" i="14"/>
  <c r="L26" i="14"/>
  <c r="M26" i="14"/>
  <c r="C27" i="14"/>
  <c r="D27" i="14"/>
  <c r="E27" i="14"/>
  <c r="F27" i="14"/>
  <c r="G27" i="14"/>
  <c r="H27" i="14"/>
  <c r="I27" i="14"/>
  <c r="J27" i="14"/>
  <c r="K27" i="14"/>
  <c r="L27" i="14"/>
  <c r="M27" i="14"/>
  <c r="C28" i="14"/>
  <c r="D28" i="14"/>
  <c r="E28" i="14"/>
  <c r="F28" i="14"/>
  <c r="G28" i="14"/>
  <c r="H28" i="14"/>
  <c r="I28" i="14"/>
  <c r="J28" i="14"/>
  <c r="K28" i="14"/>
  <c r="L28" i="14"/>
  <c r="M28" i="14"/>
  <c r="C29" i="14"/>
  <c r="D29" i="14"/>
  <c r="E29" i="14"/>
  <c r="F29" i="14"/>
  <c r="G29" i="14"/>
  <c r="H29" i="14"/>
  <c r="I29" i="14"/>
  <c r="J29" i="14"/>
  <c r="K29" i="14"/>
  <c r="L29" i="14"/>
  <c r="M29" i="14"/>
  <c r="C30" i="14"/>
  <c r="D30" i="14"/>
  <c r="E30" i="14"/>
  <c r="F30" i="14"/>
  <c r="G30" i="14"/>
  <c r="H30" i="14"/>
  <c r="I30" i="14"/>
  <c r="J30" i="14"/>
  <c r="K30" i="14"/>
  <c r="L30" i="14"/>
  <c r="M30" i="14"/>
  <c r="C31" i="14"/>
  <c r="D31" i="14"/>
  <c r="E31" i="14"/>
  <c r="F31" i="14"/>
  <c r="G31" i="14"/>
  <c r="H31" i="14"/>
  <c r="I31" i="14"/>
  <c r="J31" i="14"/>
  <c r="K31" i="14"/>
  <c r="L31" i="14"/>
  <c r="M31" i="14"/>
  <c r="C32" i="14"/>
  <c r="D32" i="14"/>
  <c r="E32" i="14"/>
  <c r="F32" i="14"/>
  <c r="G32" i="14"/>
  <c r="H32" i="14"/>
  <c r="I32" i="14"/>
  <c r="J32" i="14"/>
  <c r="K32" i="14"/>
  <c r="L32" i="14"/>
  <c r="M32" i="14"/>
  <c r="C33" i="14"/>
  <c r="D33" i="14"/>
  <c r="E33" i="14"/>
  <c r="F33" i="14"/>
  <c r="G33" i="14"/>
  <c r="H33" i="14"/>
  <c r="I33" i="14"/>
  <c r="J33" i="14"/>
  <c r="K33" i="14"/>
  <c r="L33" i="14"/>
  <c r="M33" i="14"/>
  <c r="C34" i="14"/>
  <c r="D34" i="14"/>
  <c r="E34" i="14"/>
  <c r="F34" i="14"/>
  <c r="G34" i="14"/>
  <c r="H34" i="14"/>
  <c r="I34" i="14"/>
  <c r="J34" i="14"/>
  <c r="K34" i="14"/>
  <c r="L34" i="14"/>
  <c r="M34" i="14"/>
  <c r="C35" i="14"/>
  <c r="D35" i="14"/>
  <c r="E35" i="14"/>
  <c r="F35" i="14"/>
  <c r="G35" i="14"/>
  <c r="H35" i="14"/>
  <c r="I35" i="14"/>
  <c r="J35" i="14"/>
  <c r="K35" i="14"/>
  <c r="L35" i="14"/>
  <c r="M35" i="14"/>
  <c r="C36" i="14"/>
  <c r="D36" i="14"/>
  <c r="E36" i="14"/>
  <c r="F36" i="14"/>
  <c r="G36" i="14"/>
  <c r="H36" i="14"/>
  <c r="I36" i="14"/>
  <c r="J36" i="14"/>
  <c r="K36" i="14"/>
  <c r="L36" i="14"/>
  <c r="M36" i="14"/>
  <c r="C37" i="14"/>
  <c r="D37" i="14"/>
  <c r="E37" i="14"/>
  <c r="F37" i="14"/>
  <c r="G37" i="14"/>
  <c r="H37" i="14"/>
  <c r="I37" i="14"/>
  <c r="J37" i="14"/>
  <c r="K37" i="14"/>
  <c r="L37" i="14"/>
  <c r="M37" i="14"/>
  <c r="C38" i="14"/>
  <c r="D38" i="14"/>
  <c r="E38" i="14"/>
  <c r="F38" i="14"/>
  <c r="G38" i="14"/>
  <c r="H38" i="14"/>
  <c r="I38" i="14"/>
  <c r="J38" i="14"/>
  <c r="K38" i="14"/>
  <c r="L38" i="14"/>
  <c r="M38" i="14"/>
  <c r="C39" i="14"/>
  <c r="D39" i="14"/>
  <c r="E39" i="14"/>
  <c r="F39" i="14"/>
  <c r="G39" i="14"/>
  <c r="H39" i="14"/>
  <c r="I39" i="14"/>
  <c r="J39" i="14"/>
  <c r="K39" i="14"/>
  <c r="L39" i="14"/>
  <c r="M39" i="14"/>
  <c r="C40" i="14"/>
  <c r="D40" i="14"/>
  <c r="E40" i="14"/>
  <c r="F40" i="14"/>
  <c r="G40" i="14"/>
  <c r="H40" i="14"/>
  <c r="I40" i="14"/>
  <c r="J40" i="14"/>
  <c r="K40" i="14"/>
  <c r="L40" i="14"/>
  <c r="M40" i="14"/>
  <c r="C41" i="14"/>
  <c r="D41" i="14"/>
  <c r="E41" i="14"/>
  <c r="F41" i="14"/>
  <c r="G41" i="14"/>
  <c r="H41" i="14"/>
  <c r="I41" i="14"/>
  <c r="J41" i="14"/>
  <c r="K41" i="14"/>
  <c r="L41" i="14"/>
  <c r="M41" i="14"/>
  <c r="C42" i="14"/>
  <c r="D42" i="14"/>
  <c r="E42" i="14"/>
  <c r="F42" i="14"/>
  <c r="G42" i="14"/>
  <c r="H42" i="14"/>
  <c r="I42" i="14"/>
  <c r="J42" i="14"/>
  <c r="K42" i="14"/>
  <c r="L42" i="14"/>
  <c r="M42" i="14"/>
  <c r="C43" i="14"/>
  <c r="D43" i="14"/>
  <c r="E43" i="14"/>
  <c r="F43" i="14"/>
  <c r="G43" i="14"/>
  <c r="H43" i="14"/>
  <c r="I43" i="14"/>
  <c r="J43" i="14"/>
  <c r="K43" i="14"/>
  <c r="L43" i="14"/>
  <c r="M43" i="14"/>
  <c r="C44" i="14"/>
  <c r="D44" i="14"/>
  <c r="E44" i="14"/>
  <c r="F44" i="14"/>
  <c r="G44" i="14"/>
  <c r="H44" i="14"/>
  <c r="I44" i="14"/>
  <c r="J44" i="14"/>
  <c r="K44" i="14"/>
  <c r="L44" i="14"/>
  <c r="M44" i="14"/>
  <c r="C45" i="14"/>
  <c r="D45" i="14"/>
  <c r="E45" i="14"/>
  <c r="F45" i="14"/>
  <c r="G45" i="14"/>
  <c r="H45" i="14"/>
  <c r="I45" i="14"/>
  <c r="J45" i="14"/>
  <c r="K45" i="14"/>
  <c r="L45" i="14"/>
  <c r="M45" i="14"/>
  <c r="C46" i="14"/>
  <c r="D46" i="14"/>
  <c r="E46" i="14"/>
  <c r="F46" i="14"/>
  <c r="G46" i="14"/>
  <c r="H46" i="14"/>
  <c r="I46" i="14"/>
  <c r="J46" i="14"/>
  <c r="K46" i="14"/>
  <c r="L46" i="14"/>
  <c r="M46" i="14"/>
  <c r="C47" i="14"/>
  <c r="D47" i="14"/>
  <c r="E47" i="14"/>
  <c r="F47" i="14"/>
  <c r="G47" i="14"/>
  <c r="H47" i="14"/>
  <c r="I47" i="14"/>
  <c r="J47" i="14"/>
  <c r="K47" i="14"/>
  <c r="L47" i="14"/>
  <c r="M47" i="14"/>
  <c r="C48" i="14"/>
  <c r="D48" i="14"/>
  <c r="E48" i="14"/>
  <c r="F48" i="14"/>
  <c r="G48" i="14"/>
  <c r="H48" i="14"/>
  <c r="I48" i="14"/>
  <c r="J48" i="14"/>
  <c r="K48" i="14"/>
  <c r="L48" i="14"/>
  <c r="M48" i="14"/>
  <c r="C49" i="14"/>
  <c r="D49" i="14"/>
  <c r="E49" i="14"/>
  <c r="F49" i="14"/>
  <c r="G49" i="14"/>
  <c r="H49" i="14"/>
  <c r="I49" i="14"/>
  <c r="J49" i="14"/>
  <c r="K49" i="14"/>
  <c r="L49" i="14"/>
  <c r="M49" i="14"/>
  <c r="C50" i="14"/>
  <c r="D50" i="14"/>
  <c r="E50" i="14"/>
  <c r="F50" i="14"/>
  <c r="G50" i="14"/>
  <c r="H50" i="14"/>
  <c r="I50" i="14"/>
  <c r="J50" i="14"/>
  <c r="K50" i="14"/>
  <c r="L50" i="14"/>
  <c r="M50" i="14"/>
  <c r="C51" i="14"/>
  <c r="D51" i="14"/>
  <c r="E51" i="14"/>
  <c r="F51" i="14"/>
  <c r="G51" i="14"/>
  <c r="H51" i="14"/>
  <c r="I51" i="14"/>
  <c r="J51" i="14"/>
  <c r="K51" i="14"/>
  <c r="L51" i="14"/>
  <c r="M51" i="14"/>
  <c r="C52" i="14"/>
  <c r="D52" i="14"/>
  <c r="E52" i="14"/>
  <c r="F52" i="14"/>
  <c r="G52" i="14"/>
  <c r="H52" i="14"/>
  <c r="I52" i="14"/>
  <c r="J52" i="14"/>
  <c r="K52" i="14"/>
  <c r="L52" i="14"/>
  <c r="M52" i="14"/>
  <c r="C53" i="14"/>
  <c r="D53" i="14"/>
  <c r="E53" i="14"/>
  <c r="F53" i="14"/>
  <c r="G53" i="14"/>
  <c r="H53" i="14"/>
  <c r="I53" i="14"/>
  <c r="J53" i="14"/>
  <c r="K53" i="14"/>
  <c r="L53" i="14"/>
  <c r="M53" i="14"/>
  <c r="C54" i="14"/>
  <c r="D54" i="14"/>
  <c r="E54" i="14"/>
  <c r="F54" i="14"/>
  <c r="G54" i="14"/>
  <c r="H54" i="14"/>
  <c r="I54" i="14"/>
  <c r="J54" i="14"/>
  <c r="K54" i="14"/>
  <c r="L54" i="14"/>
  <c r="M54" i="14"/>
  <c r="C55" i="14"/>
  <c r="D55" i="14"/>
  <c r="E55" i="14"/>
  <c r="F55" i="14"/>
  <c r="G55" i="14"/>
  <c r="H55" i="14"/>
  <c r="I55" i="14"/>
  <c r="J55" i="14"/>
  <c r="K55" i="14"/>
  <c r="L55" i="14"/>
  <c r="M55" i="14"/>
  <c r="C56" i="14"/>
  <c r="D56" i="14"/>
  <c r="E56" i="14"/>
  <c r="F56" i="14"/>
  <c r="G56" i="14"/>
  <c r="H56" i="14"/>
  <c r="I56" i="14"/>
  <c r="J56" i="14"/>
  <c r="K56" i="14"/>
  <c r="L56" i="14"/>
  <c r="M56" i="14"/>
  <c r="C57" i="14"/>
  <c r="D57" i="14"/>
  <c r="E57" i="14"/>
  <c r="F57" i="14"/>
  <c r="G57" i="14"/>
  <c r="H57" i="14"/>
  <c r="I57" i="14"/>
  <c r="J57" i="14"/>
  <c r="K57" i="14"/>
  <c r="L57" i="14"/>
  <c r="M57" i="14"/>
  <c r="C58" i="14"/>
  <c r="D58" i="14"/>
  <c r="E58" i="14"/>
  <c r="F58" i="14"/>
  <c r="G58" i="14"/>
  <c r="H58" i="14"/>
  <c r="I58" i="14"/>
  <c r="J58" i="14"/>
  <c r="K58" i="14"/>
  <c r="L58" i="14"/>
  <c r="M58" i="14"/>
  <c r="C59" i="14"/>
  <c r="D59" i="14"/>
  <c r="E59" i="14"/>
  <c r="F59" i="14"/>
  <c r="G59" i="14"/>
  <c r="H59" i="14"/>
  <c r="I59" i="14"/>
  <c r="J59" i="14"/>
  <c r="K59" i="14"/>
  <c r="L59" i="14"/>
  <c r="M59" i="14"/>
  <c r="C60" i="14"/>
  <c r="D60" i="14"/>
  <c r="E60" i="14"/>
  <c r="F60" i="14"/>
  <c r="G60" i="14"/>
  <c r="H60" i="14"/>
  <c r="I60" i="14"/>
  <c r="J60" i="14"/>
  <c r="K60" i="14"/>
  <c r="L60" i="14"/>
  <c r="M60" i="14"/>
  <c r="C61" i="14"/>
  <c r="D61" i="14"/>
  <c r="E61" i="14"/>
  <c r="F61" i="14"/>
  <c r="G61" i="14"/>
  <c r="H61" i="14"/>
  <c r="I61" i="14"/>
  <c r="J61" i="14"/>
  <c r="K61" i="14"/>
  <c r="L61" i="14"/>
  <c r="M61" i="14"/>
  <c r="C62" i="14"/>
  <c r="D62" i="14"/>
  <c r="E62" i="14"/>
  <c r="F62" i="14"/>
  <c r="G62" i="14"/>
  <c r="H62" i="14"/>
  <c r="I62" i="14"/>
  <c r="J62" i="14"/>
  <c r="K62" i="14"/>
  <c r="L62" i="14"/>
  <c r="M62" i="14"/>
  <c r="C63" i="14"/>
  <c r="D63" i="14"/>
  <c r="E63" i="14"/>
  <c r="F63" i="14"/>
  <c r="G63" i="14"/>
  <c r="H63" i="14"/>
  <c r="I63" i="14"/>
  <c r="J63" i="14"/>
  <c r="K63" i="14"/>
  <c r="L63" i="14"/>
  <c r="M63" i="14"/>
  <c r="C64" i="14"/>
  <c r="D64" i="14"/>
  <c r="E64" i="14"/>
  <c r="F64" i="14"/>
  <c r="G64" i="14"/>
  <c r="H64" i="14"/>
  <c r="I64" i="14"/>
  <c r="J64" i="14"/>
  <c r="K64" i="14"/>
  <c r="L64" i="14"/>
  <c r="M64" i="14"/>
  <c r="C65" i="14"/>
  <c r="D65" i="14"/>
  <c r="E65" i="14"/>
  <c r="F65" i="14"/>
  <c r="G65" i="14"/>
  <c r="H65" i="14"/>
  <c r="I65" i="14"/>
  <c r="J65" i="14"/>
  <c r="K65" i="14"/>
  <c r="L65" i="14"/>
  <c r="M65" i="14"/>
  <c r="C66" i="14"/>
  <c r="D66" i="14"/>
  <c r="E66" i="14"/>
  <c r="F66" i="14"/>
  <c r="G66" i="14"/>
  <c r="H66" i="14"/>
  <c r="I66" i="14"/>
  <c r="J66" i="14"/>
  <c r="K66" i="14"/>
  <c r="L66" i="14"/>
  <c r="M66" i="14"/>
  <c r="C67" i="14"/>
  <c r="D67" i="14"/>
  <c r="E67" i="14"/>
  <c r="F67" i="14"/>
  <c r="G67" i="14"/>
  <c r="H67" i="14"/>
  <c r="I67" i="14"/>
  <c r="J67" i="14"/>
  <c r="K67" i="14"/>
  <c r="L67" i="14"/>
  <c r="M67" i="14"/>
  <c r="C68" i="14"/>
  <c r="D68" i="14"/>
  <c r="E68" i="14"/>
  <c r="F68" i="14"/>
  <c r="G68" i="14"/>
  <c r="H68" i="14"/>
  <c r="I68" i="14"/>
  <c r="J68" i="14"/>
  <c r="K68" i="14"/>
  <c r="L68" i="14"/>
  <c r="M68" i="14"/>
  <c r="C69" i="14"/>
  <c r="D69" i="14"/>
  <c r="E69" i="14"/>
  <c r="F69" i="14"/>
  <c r="G69" i="14"/>
  <c r="H69" i="14"/>
  <c r="I69" i="14"/>
  <c r="J69" i="14"/>
  <c r="K69" i="14"/>
  <c r="L69" i="14"/>
  <c r="M69" i="14"/>
  <c r="C70" i="14"/>
  <c r="D70" i="14"/>
  <c r="E70" i="14"/>
  <c r="F70" i="14"/>
  <c r="G70" i="14"/>
  <c r="H70" i="14"/>
  <c r="I70" i="14"/>
  <c r="J70" i="14"/>
  <c r="K70" i="14"/>
  <c r="L70" i="14"/>
  <c r="M70" i="14"/>
  <c r="C71" i="14"/>
  <c r="D71" i="14"/>
  <c r="E71" i="14"/>
  <c r="F71" i="14"/>
  <c r="G71" i="14"/>
  <c r="H71" i="14"/>
  <c r="I71" i="14"/>
  <c r="J71" i="14"/>
  <c r="K71" i="14"/>
  <c r="L71" i="14"/>
  <c r="M71" i="14"/>
  <c r="C72" i="14"/>
  <c r="D72" i="14"/>
  <c r="E72" i="14"/>
  <c r="F72" i="14"/>
  <c r="G72" i="14"/>
  <c r="H72" i="14"/>
  <c r="I72" i="14"/>
  <c r="J72" i="14"/>
  <c r="K72" i="14"/>
  <c r="L72" i="14"/>
  <c r="M72" i="14"/>
  <c r="C73" i="14"/>
  <c r="D73" i="14"/>
  <c r="E73" i="14"/>
  <c r="F73" i="14"/>
  <c r="G73" i="14"/>
  <c r="H73" i="14"/>
  <c r="I73" i="14"/>
  <c r="J73" i="14"/>
  <c r="K73" i="14"/>
  <c r="L73" i="14"/>
  <c r="M73" i="14"/>
  <c r="C74" i="14"/>
  <c r="D74" i="14"/>
  <c r="E74" i="14"/>
  <c r="F74" i="14"/>
  <c r="G74" i="14"/>
  <c r="H74" i="14"/>
  <c r="I74" i="14"/>
  <c r="J74" i="14"/>
  <c r="K74" i="14"/>
  <c r="L74" i="14"/>
  <c r="M74" i="14"/>
  <c r="C75" i="14"/>
  <c r="D75" i="14"/>
  <c r="E75" i="14"/>
  <c r="F75" i="14"/>
  <c r="G75" i="14"/>
  <c r="H75" i="14"/>
  <c r="I75" i="14"/>
  <c r="J75" i="14"/>
  <c r="K75" i="14"/>
  <c r="L75" i="14"/>
  <c r="M75" i="14"/>
  <c r="C76" i="14"/>
  <c r="D76" i="14"/>
  <c r="E76" i="14"/>
  <c r="F76" i="14"/>
  <c r="G76" i="14"/>
  <c r="H76" i="14"/>
  <c r="I76" i="14"/>
  <c r="J76" i="14"/>
  <c r="K76" i="14"/>
  <c r="L76" i="14"/>
  <c r="M76" i="14"/>
  <c r="C77" i="14"/>
  <c r="D77" i="14"/>
  <c r="E77" i="14"/>
  <c r="F77" i="14"/>
  <c r="G77" i="14"/>
  <c r="H77" i="14"/>
  <c r="I77" i="14"/>
  <c r="J77" i="14"/>
  <c r="K77" i="14"/>
  <c r="L77" i="14"/>
  <c r="M77" i="14"/>
  <c r="C78" i="14"/>
  <c r="D78" i="14"/>
  <c r="E78" i="14"/>
  <c r="F78" i="14"/>
  <c r="G78" i="14"/>
  <c r="H78" i="14"/>
  <c r="I78" i="14"/>
  <c r="J78" i="14"/>
  <c r="K78" i="14"/>
  <c r="L78" i="14"/>
  <c r="M78" i="14"/>
  <c r="C79" i="14"/>
  <c r="D79" i="14"/>
  <c r="E79" i="14"/>
  <c r="F79" i="14"/>
  <c r="G79" i="14"/>
  <c r="H79" i="14"/>
  <c r="I79" i="14"/>
  <c r="J79" i="14"/>
  <c r="K79" i="14"/>
  <c r="L79" i="14"/>
  <c r="M79" i="14"/>
  <c r="M101" i="14" s="1"/>
  <c r="C80" i="14"/>
  <c r="D80" i="14"/>
  <c r="E80" i="14"/>
  <c r="F80" i="14"/>
  <c r="G80" i="14"/>
  <c r="H80" i="14"/>
  <c r="I80" i="14"/>
  <c r="J80" i="14"/>
  <c r="K80" i="14"/>
  <c r="L80" i="14"/>
  <c r="M80" i="14"/>
  <c r="C82" i="14"/>
  <c r="D82" i="14"/>
  <c r="E82" i="14"/>
  <c r="F82" i="14"/>
  <c r="G82" i="14"/>
  <c r="H82" i="14"/>
  <c r="I82" i="14"/>
  <c r="J82" i="14"/>
  <c r="K82" i="14"/>
  <c r="L82" i="14"/>
  <c r="M82" i="14"/>
  <c r="C83" i="14"/>
  <c r="D83" i="14"/>
  <c r="E83" i="14"/>
  <c r="F83" i="14"/>
  <c r="G83" i="14"/>
  <c r="H83" i="14"/>
  <c r="I83" i="14"/>
  <c r="J83" i="14"/>
  <c r="K83" i="14"/>
  <c r="L83" i="14"/>
  <c r="M83" i="14"/>
  <c r="C84" i="14"/>
  <c r="D84" i="14"/>
  <c r="E84" i="14"/>
  <c r="F84" i="14"/>
  <c r="G84" i="14"/>
  <c r="H84" i="14"/>
  <c r="I84" i="14"/>
  <c r="J84" i="14"/>
  <c r="K84" i="14"/>
  <c r="L84" i="14"/>
  <c r="M84" i="14"/>
  <c r="C85" i="14"/>
  <c r="D85" i="14"/>
  <c r="E85" i="14"/>
  <c r="F85" i="14"/>
  <c r="G85" i="14"/>
  <c r="H85" i="14"/>
  <c r="I85" i="14"/>
  <c r="J85" i="14"/>
  <c r="K85" i="14"/>
  <c r="L85" i="14"/>
  <c r="M85" i="14"/>
  <c r="C86" i="14"/>
  <c r="D86" i="14"/>
  <c r="E86" i="14"/>
  <c r="F86" i="14"/>
  <c r="G86" i="14"/>
  <c r="H86" i="14"/>
  <c r="I86" i="14"/>
  <c r="J86" i="14"/>
  <c r="K86" i="14"/>
  <c r="L86" i="14"/>
  <c r="M86" i="14"/>
  <c r="C87" i="14"/>
  <c r="D87" i="14"/>
  <c r="E87" i="14"/>
  <c r="F87" i="14"/>
  <c r="G87" i="14"/>
  <c r="H87" i="14"/>
  <c r="I87" i="14"/>
  <c r="J87" i="14"/>
  <c r="K87" i="14"/>
  <c r="L87" i="14"/>
  <c r="M87" i="14"/>
  <c r="C88" i="14"/>
  <c r="D88" i="14"/>
  <c r="E88" i="14"/>
  <c r="F88" i="14"/>
  <c r="G88" i="14"/>
  <c r="H88" i="14"/>
  <c r="I88" i="14"/>
  <c r="J88" i="14"/>
  <c r="K88" i="14"/>
  <c r="L88" i="14"/>
  <c r="M88" i="14"/>
  <c r="C89" i="14"/>
  <c r="D89" i="14"/>
  <c r="E89" i="14"/>
  <c r="F89" i="14"/>
  <c r="G89" i="14"/>
  <c r="H89" i="14"/>
  <c r="I89" i="14"/>
  <c r="J89" i="14"/>
  <c r="K89" i="14"/>
  <c r="L89" i="14"/>
  <c r="M89" i="14"/>
  <c r="C90" i="14"/>
  <c r="D90" i="14"/>
  <c r="E90" i="14"/>
  <c r="F90" i="14"/>
  <c r="G90" i="14"/>
  <c r="H90" i="14"/>
  <c r="I90" i="14"/>
  <c r="J90" i="14"/>
  <c r="K90" i="14"/>
  <c r="L90" i="14"/>
  <c r="M90" i="14"/>
  <c r="C91" i="14"/>
  <c r="D91" i="14"/>
  <c r="E91" i="14"/>
  <c r="F91" i="14"/>
  <c r="G91" i="14"/>
  <c r="H91" i="14"/>
  <c r="I91" i="14"/>
  <c r="J91" i="14"/>
  <c r="K91" i="14"/>
  <c r="L91" i="14"/>
  <c r="M91" i="14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C10" i="14"/>
  <c r="D10" i="14"/>
  <c r="E10" i="14"/>
  <c r="F10" i="14"/>
  <c r="G10" i="14"/>
  <c r="H10" i="14"/>
  <c r="I10" i="14"/>
  <c r="J10" i="14"/>
  <c r="K10" i="14"/>
  <c r="L10" i="14"/>
  <c r="M10" i="14"/>
  <c r="B10" i="14"/>
  <c r="L101" i="14" l="1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T5" i="3" l="1"/>
  <c r="S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D98" i="14"/>
  <c r="E98" i="14"/>
  <c r="F98" i="14"/>
  <c r="G98" i="14"/>
  <c r="H98" i="14"/>
  <c r="I98" i="14"/>
  <c r="J98" i="14"/>
  <c r="K98" i="14"/>
  <c r="L98" i="14"/>
  <c r="M98" i="14"/>
  <c r="U10" i="10"/>
  <c r="T10" i="10"/>
  <c r="U9" i="10"/>
  <c r="T9" i="10"/>
  <c r="P5" i="3"/>
  <c r="P6" i="3"/>
  <c r="O6" i="3"/>
  <c r="O5" i="3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T30" i="10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F64" i="13" l="1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U5" i="3"/>
  <c r="B7" i="12" s="1"/>
  <c r="V29" i="10"/>
  <c r="G40" i="13"/>
  <c r="H40" i="13"/>
  <c r="H68" i="13"/>
  <c r="G68" i="13"/>
  <c r="H14" i="13"/>
  <c r="G14" i="13"/>
  <c r="G43" i="13"/>
  <c r="H43" i="13"/>
  <c r="G90" i="13"/>
  <c r="H90" i="13"/>
  <c r="G95" i="13"/>
  <c r="H95" i="13"/>
  <c r="G17" i="13"/>
  <c r="H17" i="13"/>
  <c r="H28" i="13"/>
  <c r="G28" i="13"/>
  <c r="G31" i="13"/>
  <c r="H31" i="13"/>
  <c r="H52" i="13"/>
  <c r="N12" i="14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Q5" i="3"/>
  <c r="D31" i="12" s="1"/>
  <c r="Q6" i="3"/>
  <c r="G10" i="12" s="1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G92" i="13"/>
  <c r="H92" i="13"/>
  <c r="G76" i="13"/>
  <c r="H76" i="13"/>
  <c r="H66" i="13"/>
  <c r="G66" i="13"/>
  <c r="G44" i="13"/>
  <c r="H44" i="13"/>
  <c r="G16" i="13"/>
  <c r="H16" i="13"/>
  <c r="G63" i="13"/>
  <c r="H63" i="13"/>
  <c r="G50" i="13"/>
  <c r="G79" i="13"/>
  <c r="H38" i="13"/>
  <c r="H24" i="13" l="1"/>
  <c r="H19" i="13"/>
  <c r="H42" i="13"/>
  <c r="G26" i="13"/>
  <c r="H36" i="13"/>
  <c r="H64" i="13"/>
  <c r="H83" i="13"/>
  <c r="G94" i="13"/>
  <c r="G55" i="13"/>
  <c r="H58" i="13"/>
  <c r="G75" i="13"/>
  <c r="H23" i="13"/>
  <c r="G84" i="13"/>
  <c r="G87" i="13"/>
  <c r="F101" i="13"/>
  <c r="G101" i="13" s="1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10" i="12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C31" i="12"/>
  <c r="G57" i="13" l="1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>
  <authors>
    <author>Luis Benitez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>
  <authors>
    <author>Luis Benitez</author>
  </authors>
  <commentList>
    <comment ref="E2" authorId="0" shapeId="0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3" authorId="0" shapeId="0">
      <text>
        <r>
          <rPr>
            <sz val="9"/>
            <color indexed="81"/>
            <rFont val="Tahoma"/>
            <family val="2"/>
          </rPr>
          <t>Fuente: Anexo Estadístico del Informe Económico (BCP) 14-11-2023</t>
        </r>
      </text>
    </comment>
    <comment ref="H23" authorId="0" shapeId="0">
      <text>
        <r>
          <rPr>
            <sz val="9"/>
            <color indexed="81"/>
            <rFont val="Tahoma"/>
            <family val="2"/>
          </rPr>
          <t>TC promedio noviembre 2023</t>
        </r>
      </text>
    </comment>
  </commentList>
</comments>
</file>

<file path=xl/connections.xml><?xml version="1.0" encoding="utf-8"?>
<connections xmlns="http://schemas.openxmlformats.org/spreadsheetml/2006/main">
  <connection id="1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<sst xmlns="http://schemas.openxmlformats.org/spreadsheetml/2006/main" count="493" uniqueCount="212">
  <si>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</si>
  <si>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</si>
  <si>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</si>
  <si>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</si>
  <si>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</si>
  <si>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</si>
  <si>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</si>
  <si>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</si>
  <si>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</si>
  <si>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</si>
  <si>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</si>
  <si>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</si>
  <si>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</si>
  <si>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</si>
  <si>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</si>
  <si>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</si>
  <si>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</si>
  <si>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</si>
  <si>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</si>
  <si>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</si>
  <si>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</si>
  <si>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</si>
  <si>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</si>
  <si>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</si>
  <si>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</si>
  <si>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</si>
  <si>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</si>
  <si>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</si>
  <si>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</si>
  <si>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</si>
  <si>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</si>
  <si>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</si>
  <si>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</si>
  <si>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</si>
  <si>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</si>
  <si>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</si>
  <si>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</si>
  <si>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</si>
  <si>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</si>
  <si>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</si>
  <si>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</si>
  <si>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</si>
  <si>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</si>
  <si>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</si>
  <si>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</si>
  <si>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</si>
  <si>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</si>
  <si>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</si>
  <si>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</si>
  <si>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</si>
  <si>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</si>
  <si>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</si>
  <si>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</si>
  <si>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</si>
  <si>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</si>
  <si>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</si>
  <si>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</si>
  <si>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</si>
  <si>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</si>
  <si>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</si>
  <si>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</si>
  <si>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</si>
  <si>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</si>
  <si>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</si>
  <si>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</si>
  <si>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</si>
  <si>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</si>
  <si>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</si>
  <si>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</si>
  <si>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</si>
  <si>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</si>
  <si>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</si>
  <si>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</si>
  <si>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</si>
  <si>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</si>
  <si>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</si>
  <si>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</si>
  <si>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</si>
  <si>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</si>
  <si>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</si>
  <si>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</si>
  <si>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</si>
  <si>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</si>
  <si>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</si>
  <si>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</si>
  <si>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</si>
  <si>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</si>
  <si>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</si>
  <si>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</si>
  <si>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</si>
  <si>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</si>
  <si>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</si>
  <si>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</si>
  <si>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</si>
  <si>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</si>
  <si>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</si>
  <si>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</si>
  <si>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</si>
  <si>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</si>
  <si>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</si>
  <si>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</si>
  <si>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</si>
  <si>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</si>
  <si>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</si>
  <si>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</si>
  <si>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</si>
  <si>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</si>
  <si>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</si>
  <si>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</si>
  <si>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</si>
  <si>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</si>
  <si>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</si>
  <si>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</si>
  <si>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</si>
  <si>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</si>
  <si>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</si>
  <si>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</si>
  <si>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</si>
  <si>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</si>
  <si>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</si>
  <si>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</si>
  <si>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</si>
  <si>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</si>
  <si>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</si>
  <si>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</si>
  <si>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</si>
  <si>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</si>
  <si>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</si>
  <si>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</si>
  <si>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</si>
  <si>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</si>
  <si>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</si>
  <si>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</si>
  <si>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</si>
  <si>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</si>
  <si>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</si>
  <si>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</si>
  <si>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</si>
  <si>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</si>
  <si>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</si>
  <si>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</si>
  <si>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</si>
  <si>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</si>
  <si>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</si>
  <si>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</si>
  <si>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</si>
  <si>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</si>
  <si>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</si>
  <si>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</si>
  <si>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</si>
  <si>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</si>
  <si>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</si>
  <si>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</si>
  <si>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</si>
  <si>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</si>
  <si>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</si>
  <si>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</si>
  <si>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</si>
  <si>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</si>
  <si>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</si>
  <si>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</si>
  <si>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</si>
  <si>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</si>
  <si>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</si>
  <si>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</si>
  <si>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</si>
  <si>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</si>
  <si>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</si>
  <si>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</si>
  <si>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</si>
  <si>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</si>
  <si>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</si>
  <si>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</si>
  <si>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</si>
  <si>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</si>
  <si>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</si>
  <si>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</si>
  <si>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</si>
  <si>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</si>
  <si>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</si>
  <si>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</si>
  <si>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</si>
  <si>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</si>
  <si>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</si>
  <si>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</si>
  <si>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</si>
  <si>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</si>
  <si>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Presupuesto
Ajustado
2022</t>
  </si>
  <si>
    <t>INFORME DE LA SITUACIÓN FINANCIERA - ADMINISTRACIÓN CENTRAL</t>
  </si>
  <si>
    <t>Presupuesto
Ajustado
2023</t>
  </si>
  <si>
    <t>Partidas Adicionales</t>
  </si>
  <si>
    <t>Gasto Corriente Primario</t>
  </si>
  <si>
    <t>(Varios elementos)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</si>
  <si>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</si>
  <si>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</si>
  <si>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</si>
  <si>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</si>
  <si>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</si>
  <si>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</si>
  <si>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</si>
  <si>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</si>
  <si>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</si>
  <si>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</si>
  <si>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</si>
  <si>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</si>
  <si>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</si>
  <si>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</si>
  <si>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</si>
  <si>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Ejecución
Noviembre
2022</t>
  </si>
  <si>
    <t>Ejecución
Noviembre
2023</t>
  </si>
  <si>
    <t>INGRESO TOTAL</t>
  </si>
  <si>
    <t xml:space="preserve">          Contibuciones Sociales se registran en base devengado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</si>
</sst>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35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2" fontId="10" fillId="0" borderId="0" xfId="2" applyNumberFormat="1" applyFont="1" applyFill="1" applyAlignment="1">
      <alignment horizontal="left" indent="2"/>
    </xf>
    <xf numFmtId="3" fontId="0" fillId="2" borderId="4" xfId="0" applyNumberFormat="1" applyFill="1" applyBorder="1"/>
    <xf numFmtId="3" fontId="27" fillId="0" borderId="0" xfId="2" applyFont="1" applyFill="1"/>
    <xf numFmtId="3" fontId="41" fillId="5" borderId="0" xfId="2" applyFont="1" applyFill="1" applyAlignment="1">
      <alignment horizontal="left"/>
    </xf>
    <xf numFmtId="3" fontId="35" fillId="0" borderId="0" xfId="2" applyFont="1"/>
    <xf numFmtId="3" fontId="42" fillId="0" borderId="0" xfId="2" applyFont="1"/>
    <xf numFmtId="3" fontId="43" fillId="0" borderId="0" xfId="2" applyFont="1"/>
    <xf numFmtId="3" fontId="44" fillId="0" borderId="0" xfId="2" applyFont="1"/>
    <xf numFmtId="3" fontId="43" fillId="0" borderId="0" xfId="2" applyFont="1" applyFill="1" applyBorder="1" applyAlignment="1">
      <alignment vertical="center"/>
    </xf>
    <xf numFmtId="183" fontId="43" fillId="0" borderId="0" xfId="2" applyNumberFormat="1" applyFont="1" applyFill="1" applyBorder="1" applyAlignment="1">
      <alignment vertical="center"/>
    </xf>
    <xf numFmtId="3" fontId="43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6" fillId="0" borderId="0" xfId="6" quotePrefix="1" applyNumberFormat="1" applyFont="1" applyAlignment="1">
      <alignment vertical="center"/>
    </xf>
    <xf numFmtId="3" fontId="46" fillId="0" borderId="0" xfId="6" quotePrefix="1" applyNumberFormat="1" applyFont="1" applyAlignment="1">
      <alignment horizontal="left" vertical="center"/>
    </xf>
    <xf numFmtId="181" fontId="47" fillId="0" borderId="0" xfId="1" applyNumberFormat="1" applyFont="1" applyBorder="1" applyAlignment="1">
      <alignment horizontal="right"/>
    </xf>
    <xf numFmtId="184" fontId="47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8" fillId="0" borderId="0" xfId="6" applyFont="1"/>
    <xf numFmtId="168" fontId="45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3" fontId="25" fillId="7" borderId="4" xfId="5" applyNumberFormat="1" applyFont="1" applyFill="1" applyBorder="1" applyAlignment="1">
      <alignment horizontal="right"/>
    </xf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0" fontId="0" fillId="0" borderId="0" xfId="1" applyNumberFormat="1" applyFont="1" applyBorder="1"/>
    <xf numFmtId="185" fontId="0" fillId="0" borderId="0" xfId="1" applyNumberFormat="1" applyFont="1" applyBorder="1"/>
    <xf numFmtId="3" fontId="44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/>
    <cellStyle name="Hipervínculo" xfId="6" builtinId="8"/>
    <cellStyle name="Millares [0] 2" xfId="11"/>
    <cellStyle name="Millares 2" xfId="3"/>
    <cellStyle name="Millares 2 2" xfId="12"/>
    <cellStyle name="Millares 3" xfId="10"/>
    <cellStyle name="Normal" xfId="0" builtinId="0"/>
    <cellStyle name="Normal 2" xfId="13"/>
    <cellStyle name="Normal 2 2" xfId="14"/>
    <cellStyle name="Normal 3" xfId="2"/>
    <cellStyle name="Normal 3 2" xfId="15"/>
    <cellStyle name="Normal 3 3" xfId="16"/>
    <cellStyle name="Normal 4" xfId="8"/>
    <cellStyle name="Normal 4 2" xfId="17"/>
    <cellStyle name="Normal_Cuentas cuadros de coyuntura(jun07)_Anexo Estadístico NOVIEMBRE 2008 IMAEP" xfId="5"/>
    <cellStyle name="normální_GFSod93podleVR new1" xfId="18"/>
    <cellStyle name="Porcentaje" xfId="1" builtinId="5"/>
    <cellStyle name="Porcentaje 2" xfId="4"/>
    <cellStyle name="Porcentaje 3" xfId="7"/>
    <cellStyle name="Porcentaje 3 2" xfId="19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wrapText="1"/>
    </dxf>
    <dxf>
      <numFmt numFmtId="168" formatCode="#,##0.0"/>
    </dxf>
    <dxf>
      <numFmt numFmtId="168" formatCode="#,##0.0"/>
    </dxf>
    <dxf>
      <alignment wrapText="1"/>
    </dxf>
    <dxf>
      <numFmt numFmtId="168" formatCode="#,##0.0"/>
    </dxf>
    <dxf>
      <numFmt numFmtId="3" formatCode="#,##0"/>
    </dxf>
    <dxf>
      <numFmt numFmtId="3" formatCode="#,##0"/>
    </dxf>
    <dxf>
      <numFmt numFmtId="3" formatCode="#,##0"/>
    </dxf>
    <dxf>
      <alignment wrapText="1"/>
    </dxf>
  </dxfs>
  <tableStyles count="0" defaultTableStyle="TableStyleMedium2" defaultPivotStyle="PivotStyleLight16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29% BID; USD 177,7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32% CAF; USD 195,6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15% OFID; USD 91,9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latin typeface="Arial" panose="020B0604020202020204" pitchFamily="34" charset="0"/>
              <a:cs typeface="Arial" panose="020B0604020202020204" pitchFamily="34" charset="0"/>
            </a:rPr>
            <a:t>8% LLAVE EN MANO; USD 48,8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/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/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4% BONOS; USD 27,7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/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/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latin typeface="Arial" panose="020B0604020202020204" pitchFamily="34" charset="0"/>
              <a:cs typeface="Arial" panose="020B0604020202020204" pitchFamily="34" charset="0"/>
            </a:rPr>
            <a:t>12% OTROS; USD 75,0 </a:t>
          </a: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/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/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  <dgm:t>
        <a:bodyPr/>
        <a:lstStyle/>
        <a:p>
          <a:endParaRPr lang="es-ES"/>
        </a:p>
      </dgm:t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</dgm:ptLst>
  <dgm:cxnLst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49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29% BID; USD 177,7</a:t>
          </a:r>
        </a:p>
      </dsp:txBody>
      <dsp:txXfrm>
        <a:off x="14621" y="64299"/>
        <a:ext cx="1977729" cy="270278"/>
      </dsp:txXfrm>
    </dsp:sp>
    <dsp:sp modelId="{0D666006-1837-4A28-932F-50B679C0692E}">
      <dsp:nvSpPr>
        <dsp:cNvPr id="0" name=""/>
        <dsp:cNvSpPr/>
      </dsp:nvSpPr>
      <dsp:spPr>
        <a:xfrm>
          <a:off x="0" y="387729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32% CAF; USD 195,6</a:t>
          </a:r>
        </a:p>
      </dsp:txBody>
      <dsp:txXfrm>
        <a:off x="14621" y="402350"/>
        <a:ext cx="1977729" cy="270278"/>
      </dsp:txXfrm>
    </dsp:sp>
    <dsp:sp modelId="{9C34921F-1EBE-4C36-AC6D-74BE6E9E4C7E}">
      <dsp:nvSpPr>
        <dsp:cNvPr id="0" name=""/>
        <dsp:cNvSpPr/>
      </dsp:nvSpPr>
      <dsp:spPr>
        <a:xfrm>
          <a:off x="0" y="7408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15% OFID; USD 91,9</a:t>
          </a:r>
        </a:p>
      </dsp:txBody>
      <dsp:txXfrm>
        <a:off x="14621" y="755499"/>
        <a:ext cx="1977729" cy="270278"/>
      </dsp:txXfrm>
    </dsp:sp>
    <dsp:sp modelId="{399C80D5-4A8C-41CC-9CD9-5EE6570C022A}">
      <dsp:nvSpPr>
        <dsp:cNvPr id="0" name=""/>
        <dsp:cNvSpPr/>
      </dsp:nvSpPr>
      <dsp:spPr>
        <a:xfrm>
          <a:off x="0" y="10864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lvl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00" b="1" kern="1200">
              <a:latin typeface="Arial" panose="020B0604020202020204" pitchFamily="34" charset="0"/>
              <a:cs typeface="Arial" panose="020B0604020202020204" pitchFamily="34" charset="0"/>
            </a:rPr>
            <a:t>8% LLAVE EN MANO; USD 48,8</a:t>
          </a:r>
        </a:p>
      </dsp:txBody>
      <dsp:txXfrm>
        <a:off x="14621" y="1101099"/>
        <a:ext cx="1977729" cy="270278"/>
      </dsp:txXfrm>
    </dsp:sp>
    <dsp:sp modelId="{2560457B-587D-45C6-B1E3-750BC51083D9}">
      <dsp:nvSpPr>
        <dsp:cNvPr id="0" name=""/>
        <dsp:cNvSpPr/>
      </dsp:nvSpPr>
      <dsp:spPr>
        <a:xfrm>
          <a:off x="0" y="14320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4% BONOS; USD 27,7</a:t>
          </a:r>
        </a:p>
      </dsp:txBody>
      <dsp:txXfrm>
        <a:off x="14621" y="1446699"/>
        <a:ext cx="1977729" cy="270278"/>
      </dsp:txXfrm>
    </dsp:sp>
    <dsp:sp modelId="{CC4A0EB8-B574-4474-8026-DBB4FEDF31CB}">
      <dsp:nvSpPr>
        <dsp:cNvPr id="0" name=""/>
        <dsp:cNvSpPr/>
      </dsp:nvSpPr>
      <dsp:spPr>
        <a:xfrm>
          <a:off x="0" y="1777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PY" sz="1050" b="1" kern="1200">
              <a:latin typeface="Arial" panose="020B0604020202020204" pitchFamily="34" charset="0"/>
              <a:cs typeface="Arial" panose="020B0604020202020204" pitchFamily="34" charset="0"/>
            </a:rPr>
            <a:t>12% OTROS; USD 75,0 </a:t>
          </a:r>
        </a:p>
      </dsp:txBody>
      <dsp:txXfrm>
        <a:off x="14621" y="1792299"/>
        <a:ext cx="1977729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diagramQuickStyle" Target="../diagrams/quickStyle1.xml"/><Relationship Id="rId7" Type="http://schemas.openxmlformats.org/officeDocument/2006/relationships/image" Target="../media/image2.emf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.emf"/><Relationship Id="rId5" Type="http://schemas.microsoft.com/office/2007/relationships/diagramDrawing" Target="../diagrams/drawing1.xml"/><Relationship Id="rId10" Type="http://schemas.openxmlformats.org/officeDocument/2006/relationships/image" Target="../media/image5.png"/><Relationship Id="rId4" Type="http://schemas.openxmlformats.org/officeDocument/2006/relationships/diagramColors" Target="../diagrams/colors1.xml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42</xdr:row>
      <xdr:rowOff>104775</xdr:rowOff>
    </xdr:from>
    <xdr:to>
      <xdr:col>6</xdr:col>
      <xdr:colOff>323850</xdr:colOff>
      <xdr:row>46</xdr:row>
      <xdr:rowOff>161925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162425" y="7755255"/>
          <a:ext cx="1571625" cy="758190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228600</xdr:colOff>
      <xdr:row>36</xdr:row>
      <xdr:rowOff>47625</xdr:rowOff>
    </xdr:from>
    <xdr:to>
      <xdr:col>6</xdr:col>
      <xdr:colOff>285750</xdr:colOff>
      <xdr:row>39</xdr:row>
      <xdr:rowOff>209550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52900" y="6555105"/>
          <a:ext cx="1543050" cy="710565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36768</xdr:rowOff>
    </xdr:from>
    <xdr:to>
      <xdr:col>2</xdr:col>
      <xdr:colOff>372036</xdr:colOff>
      <xdr:row>13</xdr:row>
      <xdr:rowOff>18720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23621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-1.320,7</a:t>
          </a:fld>
          <a:endParaRPr lang="es-PY" sz="24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315222</xdr:colOff>
      <xdr:row>14</xdr:row>
      <xdr:rowOff>40241</xdr:rowOff>
    </xdr:from>
    <xdr:to>
      <xdr:col>1</xdr:col>
      <xdr:colOff>1143000</xdr:colOff>
      <xdr:row>16</xdr:row>
      <xdr:rowOff>18438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38487" y="2964976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-3,07%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1003899</xdr:colOff>
      <xdr:row>14</xdr:row>
      <xdr:rowOff>29198</xdr:rowOff>
    </xdr:from>
    <xdr:to>
      <xdr:col>2</xdr:col>
      <xdr:colOff>478119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27164" y="2472080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1307727</xdr:colOff>
      <xdr:row>30</xdr:row>
      <xdr:rowOff>11206</xdr:rowOff>
    </xdr:from>
    <xdr:to>
      <xdr:col>6</xdr:col>
      <xdr:colOff>545727</xdr:colOff>
      <xdr:row>31</xdr:row>
      <xdr:rowOff>148941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5621992" y="4964206"/>
          <a:ext cx="773206" cy="3282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6</xdr:col>
      <xdr:colOff>270623</xdr:colOff>
      <xdr:row>30</xdr:row>
      <xdr:rowOff>8068</xdr:rowOff>
    </xdr:from>
    <xdr:to>
      <xdr:col>7</xdr:col>
      <xdr:colOff>459218</xdr:colOff>
      <xdr:row>31</xdr:row>
      <xdr:rowOff>148940</xdr:rowOff>
    </xdr:to>
    <xdr:sp macro="" textlink="'CA Informe'!$T$2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120094" y="4961068"/>
          <a:ext cx="961800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41AC74E-4987-4E15-AB03-D90AED230EF2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792,0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744904</xdr:colOff>
      <xdr:row>30</xdr:row>
      <xdr:rowOff>15040</xdr:rowOff>
    </xdr:from>
    <xdr:to>
      <xdr:col>8</xdr:col>
      <xdr:colOff>437030</xdr:colOff>
      <xdr:row>31</xdr:row>
      <xdr:rowOff>156110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94375" y="4968040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936252</xdr:colOff>
      <xdr:row>37</xdr:row>
      <xdr:rowOff>50539</xdr:rowOff>
    </xdr:from>
    <xdr:to>
      <xdr:col>6</xdr:col>
      <xdr:colOff>163131</xdr:colOff>
      <xdr:row>38</xdr:row>
      <xdr:rowOff>174364</xdr:rowOff>
    </xdr:to>
    <xdr:sp macro="" textlink="'CA Informe'!$T$31">
      <xdr:nvSpPr>
        <xdr:cNvPr id="34" name="CuadroTexto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5127252" y="6818892"/>
          <a:ext cx="762085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93144BC-759A-4D05-98A0-4CA28D0C5F65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616,7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486896</xdr:colOff>
      <xdr:row>38</xdr:row>
      <xdr:rowOff>89647</xdr:rowOff>
    </xdr:from>
    <xdr:to>
      <xdr:col>6</xdr:col>
      <xdr:colOff>6853</xdr:colOff>
      <xdr:row>39</xdr:row>
      <xdr:rowOff>213472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4677896" y="7037294"/>
          <a:ext cx="1055163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432771</xdr:colOff>
      <xdr:row>42</xdr:row>
      <xdr:rowOff>117102</xdr:rowOff>
    </xdr:from>
    <xdr:to>
      <xdr:col>6</xdr:col>
      <xdr:colOff>430867</xdr:colOff>
      <xdr:row>44</xdr:row>
      <xdr:rowOff>59952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4747036" y="7300073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991719</xdr:colOff>
      <xdr:row>43</xdr:row>
      <xdr:rowOff>141756</xdr:rowOff>
    </xdr:from>
    <xdr:to>
      <xdr:col>6</xdr:col>
      <xdr:colOff>190500</xdr:colOff>
      <xdr:row>45</xdr:row>
      <xdr:rowOff>76938</xdr:rowOff>
    </xdr:to>
    <xdr:sp macro="" textlink="'CA Informe'!$T$32">
      <xdr:nvSpPr>
        <xdr:cNvPr id="37" name="CuadroTexto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5305984" y="7504021"/>
          <a:ext cx="733987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EF7B1B-E8FD-4213-AE6D-95F2CDE80AA2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175,3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Acumulada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568138</xdr:colOff>
      <xdr:row>14</xdr:row>
      <xdr:rowOff>56901</xdr:rowOff>
    </xdr:from>
    <xdr:to>
      <xdr:col>4</xdr:col>
      <xdr:colOff>781920</xdr:colOff>
      <xdr:row>16</xdr:row>
      <xdr:rowOff>28948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212726" y="2981636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658116</xdr:colOff>
      <xdr:row>14</xdr:row>
      <xdr:rowOff>66429</xdr:rowOff>
    </xdr:from>
    <xdr:to>
      <xdr:col>3</xdr:col>
      <xdr:colOff>773205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2949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-0,84%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1</xdr:col>
      <xdr:colOff>74083</xdr:colOff>
      <xdr:row>18</xdr:row>
      <xdr:rowOff>42333</xdr:rowOff>
    </xdr:from>
    <xdr:to>
      <xdr:col>5</xdr:col>
      <xdr:colOff>25400</xdr:colOff>
      <xdr:row>27</xdr:row>
      <xdr:rowOff>67234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74083" y="3045509"/>
          <a:ext cx="4198346" cy="1638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u="sng" baseline="0">
              <a:solidFill>
                <a:sysClr val="windowText" lastClr="000000"/>
              </a:solidFill>
              <a:latin typeface="+mn-lt"/>
            </a:rPr>
            <a:t>Déficit acumulado </a:t>
          </a:r>
          <a:r>
            <a:rPr lang="es-PY" sz="1100" baseline="0">
              <a:solidFill>
                <a:sysClr val="windowText" lastClr="000000"/>
              </a:solidFill>
              <a:latin typeface="+mn-lt"/>
            </a:rPr>
            <a:t>de enero a noviembre de 2023 fue de </a:t>
          </a:r>
          <a:r>
            <a:rPr lang="es-PY" sz="1100" b="1" baseline="0">
              <a:solidFill>
                <a:sysClr val="windowText" lastClr="000000"/>
              </a:solidFill>
              <a:latin typeface="+mn-lt"/>
            </a:rPr>
            <a:t>USD 874,4 millones (-2,03% del PIB)</a:t>
          </a:r>
          <a:r>
            <a:rPr lang="es-PY" sz="1100" baseline="0">
              <a:solidFill>
                <a:sysClr val="windowText" lastClr="000000"/>
              </a:solidFill>
              <a:latin typeface="+mn-lt"/>
            </a:rPr>
            <a:t>, con un </a:t>
          </a:r>
          <a:r>
            <a:rPr lang="es-PY" sz="1100" u="sng" baseline="0">
              <a:solidFill>
                <a:sysClr val="windowText" lastClr="000000"/>
              </a:solidFill>
              <a:latin typeface="+mn-lt"/>
            </a:rPr>
            <a:t>déficit operativo acumulado </a:t>
          </a:r>
          <a:r>
            <a:rPr lang="es-PY" sz="1100" baseline="0">
              <a:solidFill>
                <a:sysClr val="windowText" lastClr="000000"/>
              </a:solidFill>
              <a:latin typeface="+mn-lt"/>
            </a:rPr>
            <a:t>de </a:t>
          </a:r>
          <a:r>
            <a:rPr lang="es-PY" sz="1100" b="1" baseline="0">
              <a:solidFill>
                <a:sysClr val="windowText" lastClr="000000"/>
              </a:solidFill>
              <a:latin typeface="+mn-lt"/>
            </a:rPr>
            <a:t>USD 82,4 millones (-0,19% del PIB).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</a:rPr>
            <a:t>Mejora en la recaudación acumulada proveniente de los Ingresos Tributarios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↑5,4%).</a:t>
          </a:r>
          <a:endParaRPr lang="es-PY" sz="1100" baseline="0">
            <a:solidFill>
              <a:sysClr val="windowText" lastClr="000000"/>
            </a:solidFill>
            <a:latin typeface="+mn-lt"/>
          </a:endParaRP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Disminución </a:t>
          </a:r>
          <a:r>
            <a:rPr lang="es-PY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</a:t>
          </a: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la Inversión Pública en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17,3%</a:t>
          </a: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en comparación al acumulado a noviembre de 2022.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47625</xdr:colOff>
      <xdr:row>17</xdr:row>
      <xdr:rowOff>104774</xdr:rowOff>
    </xdr:from>
    <xdr:to>
      <xdr:col>9</xdr:col>
      <xdr:colOff>104774</xdr:colOff>
      <xdr:row>24</xdr:row>
      <xdr:rowOff>44824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4238625" y="2906245"/>
          <a:ext cx="3822325" cy="119510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Mejora en la recaudación acumulada de la impuestos internos y externos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↑6,1% y ↑4,6% , respectivamente).</a:t>
          </a:r>
          <a:endParaRPr lang="es-PY" sz="11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Otros ingresos aumentan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 11,8%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)</a:t>
          </a: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debido principalmente a 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mayores ingresos acumulados de Itaipú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 USD 111,7 millones)</a:t>
          </a:r>
          <a:endParaRPr lang="es-PY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Inversión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1</xdr:col>
      <xdr:colOff>0</xdr:colOff>
      <xdr:row>41</xdr:row>
      <xdr:rowOff>135030</xdr:rowOff>
    </xdr:from>
    <xdr:to>
      <xdr:col>5</xdr:col>
      <xdr:colOff>112396</xdr:colOff>
      <xdr:row>52</xdr:row>
      <xdr:rowOff>170329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0" y="7647454"/>
          <a:ext cx="4406490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7,1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el MSPyBS, MEC (reajuste desde julio/2022), y las Fuerzas Públicas por el ajuste por el Salario Mínimo Legal Vigente. En el mes de julio se realizó la segunda parte del aumento a Docentes y Fuerzas Públicas.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↑16,5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en pago de Intereses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↑40,5%)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los aumentos de las tasas de interés de la Deuda con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29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8F44314-CDE6-40AF-A3D4-FD2769015272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1,8%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5</xdr:col>
      <xdr:colOff>800100</xdr:colOff>
      <xdr:row>33</xdr:row>
      <xdr:rowOff>152400</xdr:rowOff>
    </xdr:from>
    <xdr:to>
      <xdr:col>5</xdr:col>
      <xdr:colOff>1123950</xdr:colOff>
      <xdr:row>35</xdr:row>
      <xdr:rowOff>47626</xdr:rowOff>
    </xdr:to>
    <xdr:sp macro="" textlink="">
      <xdr:nvSpPr>
        <xdr:cNvPr id="60" name="Flecha abajo 7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4724400" y="5943600"/>
          <a:ext cx="323850" cy="428626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726141</xdr:colOff>
      <xdr:row>36</xdr:row>
      <xdr:rowOff>28575</xdr:rowOff>
    </xdr:from>
    <xdr:to>
      <xdr:col>6</xdr:col>
      <xdr:colOff>316566</xdr:colOff>
      <xdr:row>37</xdr:row>
      <xdr:rowOff>152400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5040406" y="6079751"/>
          <a:ext cx="1125631" cy="303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529479</xdr:colOff>
      <xdr:row>37</xdr:row>
      <xdr:rowOff>48187</xdr:rowOff>
    </xdr:from>
    <xdr:to>
      <xdr:col>5</xdr:col>
      <xdr:colOff>1120588</xdr:colOff>
      <xdr:row>38</xdr:row>
      <xdr:rowOff>170331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4720479" y="6816540"/>
          <a:ext cx="591109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5</xdr:col>
      <xdr:colOff>781050</xdr:colOff>
      <xdr:row>40</xdr:row>
      <xdr:rowOff>38100</xdr:rowOff>
    </xdr:from>
    <xdr:to>
      <xdr:col>5</xdr:col>
      <xdr:colOff>1144944</xdr:colOff>
      <xdr:row>41</xdr:row>
      <xdr:rowOff>173355</xdr:rowOff>
    </xdr:to>
    <xdr:sp macro="" textlink="">
      <xdr:nvSpPr>
        <xdr:cNvPr id="63" name="Más 7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4705350" y="7338060"/>
          <a:ext cx="363894" cy="310515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586629</xdr:colOff>
      <xdr:row>43</xdr:row>
      <xdr:rowOff>141755</xdr:rowOff>
    </xdr:from>
    <xdr:to>
      <xdr:col>5</xdr:col>
      <xdr:colOff>1100979</xdr:colOff>
      <xdr:row>45</xdr:row>
      <xdr:rowOff>84606</xdr:rowOff>
    </xdr:to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4777629" y="8041902"/>
          <a:ext cx="514350" cy="3014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5</xdr:col>
      <xdr:colOff>540458</xdr:colOff>
      <xdr:row>45</xdr:row>
      <xdr:rowOff>23756</xdr:rowOff>
    </xdr:from>
    <xdr:to>
      <xdr:col>6</xdr:col>
      <xdr:colOff>60415</xdr:colOff>
      <xdr:row>46</xdr:row>
      <xdr:rowOff>145900</xdr:rowOff>
    </xdr:to>
    <xdr:sp macro="" textlink="">
      <xdr:nvSpPr>
        <xdr:cNvPr id="65" name="CuadroTexto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4731458" y="8282491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121921</xdr:colOff>
      <xdr:row>39</xdr:row>
      <xdr:rowOff>36195</xdr:rowOff>
    </xdr:from>
    <xdr:to>
      <xdr:col>6</xdr:col>
      <xdr:colOff>670561</xdr:colOff>
      <xdr:row>41</xdr:row>
      <xdr:rowOff>57178</xdr:rowOff>
    </xdr:to>
    <xdr:sp macro="" textlink="">
      <xdr:nvSpPr>
        <xdr:cNvPr id="66" name="Elips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5532121" y="7092315"/>
          <a:ext cx="548640" cy="44008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82140</xdr:colOff>
      <xdr:row>39</xdr:row>
      <xdr:rowOff>113628</xdr:rowOff>
    </xdr:from>
    <xdr:to>
      <xdr:col>6</xdr:col>
      <xdr:colOff>718451</xdr:colOff>
      <xdr:row>40</xdr:row>
      <xdr:rowOff>113628</xdr:rowOff>
    </xdr:to>
    <xdr:sp macro="" textlink="'CA Informe'!$T$33">
      <xdr:nvSpPr>
        <xdr:cNvPr id="67" name="CuadroTexto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5808346" y="7240569"/>
          <a:ext cx="636311" cy="23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66D9B8AE-EAFB-4A01-9375-0B2B19B9125C}" type="TxLink">
            <a:rPr lang="en-US" sz="12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78%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121921</xdr:colOff>
      <xdr:row>45</xdr:row>
      <xdr:rowOff>160020</xdr:rowOff>
    </xdr:from>
    <xdr:to>
      <xdr:col>6</xdr:col>
      <xdr:colOff>670561</xdr:colOff>
      <xdr:row>48</xdr:row>
      <xdr:rowOff>57178</xdr:rowOff>
    </xdr:to>
    <xdr:sp macro="" textlink="">
      <xdr:nvSpPr>
        <xdr:cNvPr id="68" name="Elips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532121" y="8336280"/>
          <a:ext cx="548640" cy="422938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78330</xdr:colOff>
      <xdr:row>46</xdr:row>
      <xdr:rowOff>58831</xdr:rowOff>
    </xdr:from>
    <xdr:to>
      <xdr:col>6</xdr:col>
      <xdr:colOff>743216</xdr:colOff>
      <xdr:row>48</xdr:row>
      <xdr:rowOff>11082</xdr:rowOff>
    </xdr:to>
    <xdr:sp macro="" textlink="'CA Informe'!$T$34">
      <xdr:nvSpPr>
        <xdr:cNvPr id="69" name="CuadroTexto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5804536" y="8496860"/>
          <a:ext cx="664886" cy="310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CBF3C4C6-B7C3-4141-A408-AF55286C3771}" type="TxLink">
            <a:rPr lang="en-US" sz="12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22%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375286</xdr:colOff>
      <xdr:row>36</xdr:row>
      <xdr:rowOff>161925</xdr:rowOff>
    </xdr:from>
    <xdr:to>
      <xdr:col>7</xdr:col>
      <xdr:colOff>19255</xdr:colOff>
      <xdr:row>38</xdr:row>
      <xdr:rowOff>119063</xdr:rowOff>
    </xdr:to>
    <xdr:sp macro="" textlink="">
      <xdr:nvSpPr>
        <xdr:cNvPr id="70" name="Flecha abajo 8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 rot="16200000">
          <a:off x="5842262" y="6612629"/>
          <a:ext cx="322898" cy="436449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76201</xdr:colOff>
      <xdr:row>36</xdr:row>
      <xdr:rowOff>103095</xdr:rowOff>
    </xdr:from>
    <xdr:to>
      <xdr:col>9</xdr:col>
      <xdr:colOff>179294</xdr:colOff>
      <xdr:row>38</xdr:row>
      <xdr:rowOff>169769</xdr:rowOff>
    </xdr:to>
    <xdr:sp macro="" textlink="">
      <xdr:nvSpPr>
        <xdr:cNvPr id="71" name="CuadroTexto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698877" y="6692154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750796</xdr:colOff>
      <xdr:row>38</xdr:row>
      <xdr:rowOff>123265</xdr:rowOff>
    </xdr:from>
    <xdr:to>
      <xdr:col>10</xdr:col>
      <xdr:colOff>33617</xdr:colOff>
      <xdr:row>50</xdr:row>
      <xdr:rowOff>78442</xdr:rowOff>
    </xdr:to>
    <xdr:graphicFrame macro="">
      <xdr:nvGraphicFramePr>
        <xdr:cNvPr id="75" name="Diagrama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18779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18780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672351</xdr:colOff>
          <xdr:row>27</xdr:row>
          <xdr:rowOff>100854</xdr:rowOff>
        </xdr:from>
        <xdr:to>
          <xdr:col>7</xdr:col>
          <xdr:colOff>840441</xdr:colOff>
          <xdr:row>29</xdr:row>
          <xdr:rowOff>29067</xdr:rowOff>
        </xdr:to>
        <xdr:pic>
          <xdr:nvPicPr>
            <xdr:cNvPr id="82" name="Imagen 81">
              <a:extLst>
                <a:ext uri="{FF2B5EF4-FFF2-40B4-BE49-F238E27FC236}">
                  <a16:creationId xmlns:a16="http://schemas.microsoft.com/office/drawing/2014/main" id="{00000000-0008-0000-0000-00005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7" spid="_x0000_s318781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6521822" y="4515972"/>
              <a:ext cx="941295" cy="2868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56030</xdr:colOff>
      <xdr:row>11</xdr:row>
      <xdr:rowOff>44824</xdr:rowOff>
    </xdr:from>
    <xdr:to>
      <xdr:col>4</xdr:col>
      <xdr:colOff>532427</xdr:colOff>
      <xdr:row>13</xdr:row>
      <xdr:rowOff>26776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700618" y="2431677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-361,2</a:t>
          </a:fld>
          <a:endParaRPr lang="es-PY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190499</xdr:colOff>
      <xdr:row>22</xdr:row>
      <xdr:rowOff>156884</xdr:rowOff>
    </xdr:from>
    <xdr:to>
      <xdr:col>9</xdr:col>
      <xdr:colOff>174251</xdr:colOff>
      <xdr:row>27</xdr:row>
      <xdr:rowOff>33617</xdr:rowOff>
    </xdr:to>
    <xdr:sp macro="" textlink="">
      <xdr:nvSpPr>
        <xdr:cNvPr id="72" name="CuadroTexto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4504764" y="4515972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de la impuestos internos y externos tuvieron incrementos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↑6,9% y ↑8,0%, respectivamente)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10</xdr:col>
      <xdr:colOff>89647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r="5521" b="31290"/>
        <a:stretch/>
      </xdr:blipFill>
      <xdr:spPr bwMode="auto">
        <a:xfrm>
          <a:off x="5210735" y="100854"/>
          <a:ext cx="3451412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392207</xdr:colOff>
      <xdr:row>0</xdr:row>
      <xdr:rowOff>78441</xdr:rowOff>
    </xdr:from>
    <xdr:to>
      <xdr:col>10</xdr:col>
      <xdr:colOff>67236</xdr:colOff>
      <xdr:row>2</xdr:row>
      <xdr:rowOff>45928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7418295" y="78441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883920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32</xdr:row>
      <xdr:rowOff>0</xdr:rowOff>
    </xdr:from>
    <xdr:to>
      <xdr:col>7</xdr:col>
      <xdr:colOff>90207</xdr:colOff>
      <xdr:row>41</xdr:row>
      <xdr:rowOff>35858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9D2D6E8A-E81B-4DAE-A7CF-AC52B8692CA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0325" y="64865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uis Benitez" refreshedDate="45261.374329513892" createdVersion="6" refreshedVersion="8" minRefreshableVersion="3" recordCount="251">
  <cacheSource type="worksheet">
    <worksheetSource name="Datos1"/>
  </cacheSource>
  <cacheFields count="132">
    <cacheField name="Periodo" numFmtId="17">
      <sharedItems containsSemiMixedTypes="0" containsNonDate="0" containsDate="1" containsString="0" minDate="2003-01-01T00:00:00" maxDate="2023-11-02T00:00:00" count="251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</sharedItems>
      <fieldGroup par="131" base="0">
        <rangePr groupBy="months" startDate="2003-01-01T00:00:00" endDate="2023-11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11/2023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3" count="21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PIB nominal (miles de millones de G.)" numFmtId="3">
      <sharedItems containsSemiMixedTypes="0" containsString="0" containsNumber="1" minValue="49411.959699781924" maxValue="320080.93049385183"/>
    </cacheField>
    <cacheField name="Tipo de cambio Gs./US$" numFmtId="3">
      <sharedItems containsSemiMixedTypes="0" containsString="0" containsNumber="1" minValue="4187.3393635604152" maxValue="7447.1395454545454"/>
    </cacheField>
    <cacheField name="Ingreso Total (Recaudado)" numFmtId="164">
      <sharedItems containsSemiMixedTypes="0" containsString="0" containsNumber="1" minValue="377.89362093800003" maxValue="4261.0299709129995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1121.857313633998"/>
    </cacheField>
    <cacheField name="IT Suma 12 meses" numFmtId="164">
      <sharedItems containsString="0" containsBlank="1" containsNumber="1" minValue="6050.7447638530002" maxValue="43378.555703251004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784157341376E-2" maxValue="0.29390026183365259"/>
    </cacheField>
    <cacheField name="Ingresos Tributarios" numFmtId="164">
      <sharedItems containsSemiMixedTypes="0" containsString="0" containsNumber="1" minValue="230.05253460700001" maxValue="3323.9881686999997"/>
    </cacheField>
    <cacheField name="Presión Tributaria" numFmtId="164">
      <sharedItems containsSemiMixedTypes="0" containsString="0" containsNumber="1" minValue="0.44839968072897068" maxValue="1.1127715798395328"/>
    </cacheField>
    <cacheField name="Tributarios Acum. Por año" numFmtId="164">
      <sharedItems containsSemiMixedTypes="0" containsString="0" containsNumber="1" minValue="244.56120121400002" maxValue="29961.616936461"/>
    </cacheField>
    <cacheField name="Tributarios suma 12 meses" numFmtId="164">
      <sharedItems containsString="0" containsBlank="1" containsNumber="1" minValue="3675.8208073330002" maxValue="31463.326692645995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2316.9516608480003"/>
    </cacheField>
    <cacheField name="Imp. Internos suma 12 meses" numFmtId="164">
      <sharedItems containsString="0" containsBlank="1" containsNumber="1" minValue="1629.2645083789998" maxValue="18774.504717059004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176.4828299370001"/>
    </cacheField>
    <cacheField name="Imp. Externos suma 12 meses" numFmtId="164">
      <sharedItems containsString="0" containsBlank="1" containsNumber="1" minValue="2077.0287278750002" maxValue="12527.447761294998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892.85867844399991"/>
    </cacheField>
    <cacheField name="IVA externo" numFmtId="164">
      <sharedItems containsString="0" containsBlank="1" containsNumber="1" minValue="51.21967325" maxValue="676.74586760799991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004.9312945460001"/>
    </cacheField>
    <cacheField name="Otros ingresos (millones de US$)" numFmtId="164">
      <sharedItems containsSemiMixedTypes="0" containsString="0" containsNumber="1" minValue="-1.7987017879725224" maxValue="178.84733876892406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4.7550208923658124" maxValue="102.26959559524593"/>
    </cacheField>
    <cacheField name="Itaipú acumulado por año (millones de US$)" numFmtId="164">
      <sharedItems containsSemiMixedTypes="0" containsString="0" containsNumber="1" minValue="4.7550208923658124" maxValue="476.59999463718435"/>
    </cacheField>
    <cacheField name="Yacyretá" numFmtId="164">
      <sharedItems containsSemiMixedTypes="0" containsString="0" containsNumber="1" minValue="-1.1418978" maxValue="319.23356000000001"/>
    </cacheField>
    <cacheField name="Yacyretá (en millones de US$)" numFmtId="164">
      <sharedItems containsSemiMixedTypes="0" containsString="0" containsNumber="1" minValue="-0.15333374553146001" maxValue="42.866601068976635"/>
    </cacheField>
    <cacheField name="Yacyretá acumulado por año (millones de US$)" numFmtId="164">
      <sharedItems containsSemiMixedTypes="0" containsString="0" containsNumber="1" minValue="0" maxValue="102.50648682485594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761.61594965500001"/>
    </cacheField>
    <cacheField name="Gasto Total (Obligado)" numFmtId="164">
      <sharedItems containsSemiMixedTypes="0" containsString="0" containsNumber="1" minValue="329.09690646299998" maxValue="5916.542261603"/>
    </cacheField>
    <cacheField name="Gasto Total (% del PIB)" numFmtId="164">
      <sharedItems containsSemiMixedTypes="0" containsString="0" containsNumber="1" minValue="0.52262361729025353" maxValue="2.2107373989545289"/>
    </cacheField>
    <cacheField name="Gasto total acumulado por año" numFmtId="164">
      <sharedItems containsSemiMixedTypes="0" containsString="0" containsNumber="1" minValue="329.09690646299998" maxValue="41336.441386598999"/>
    </cacheField>
    <cacheField name="Gasto Total suma 12 meses" numFmtId="164">
      <sharedItems containsString="0" containsBlank="1" containsNumber="1" minValue="5137.3949724160002" maxValue="46068.319555201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2955.1797719460005"/>
    </cacheField>
    <cacheField name="Remun. Acum. Por año" numFmtId="164">
      <sharedItems containsSemiMixedTypes="0" containsString="0" containsNumber="1" minValue="196.165527328" maxValue="18992.778125116001"/>
    </cacheField>
    <cacheField name="Remun. Suma 12 meses" numFmtId="164">
      <sharedItems containsString="0" containsBlank="1" containsNumber="1" minValue="2705.6169049379996" maxValue="20146.339160340005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169.3419387620002"/>
    </cacheField>
    <cacheField name="Otras remuneraciones" numFmtId="164">
      <sharedItems containsSemiMixedTypes="0" containsString="0" containsNumber="1" minValue="36.010858893999995" maxValue="1831.3010821500002"/>
    </cacheField>
    <cacheField name="Uso de Bienes y Servicios" numFmtId="164">
      <sharedItems containsSemiMixedTypes="0" containsString="0" containsNumber="1" minValue="0.125" maxValue="1154.8788095780001"/>
    </cacheField>
    <cacheField name="Intereses" numFmtId="164">
      <sharedItems containsSemiMixedTypes="0" containsString="0" containsNumber="1" minValue="2.2744135930000002" maxValue="912.04964642500011"/>
    </cacheField>
    <cacheField name="Intereses (millones de US$)" numFmtId="164">
      <sharedItems containsSemiMixedTypes="0" containsString="0" containsNumber="1" minValue="0.32571878107001645" maxValue="130.61463404158016"/>
    </cacheField>
    <cacheField name="Intereses (% del PIB)" numFmtId="164">
      <sharedItems containsSemiMixedTypes="0" containsString="0" containsNumber="1" minValue="1.9677860282400874E-3" maxValue="0.28494345008863903"/>
    </cacheField>
    <cacheField name="Donaciones (Gasto)" numFmtId="164">
      <sharedItems containsSemiMixedTypes="0" containsString="0" containsNumber="1" minValue="8.2530983500000001" maxValue="763.47756059500011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377.46767568700005"/>
    </cacheField>
    <cacheField name="Resultado Operativo Neto" numFmtId="164">
      <sharedItems containsSemiMixedTypes="0" containsString="0" containsNumber="1" minValue="-2353.1505870380001" maxValue="1042.5764552249993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20.792536670573423" maxValue="24.556774739621055"/>
    </cacheField>
    <cacheField name="% Var anualizado" numFmtId="0">
      <sharedItems containsString="0" containsBlank="1" containsNumber="1" minValue="-20.792536670573423" maxValue="3565.339610808488"/>
    </cacheField>
    <cacheField name="RON (millones de US$)" numFmtId="164">
      <sharedItems containsSemiMixedTypes="0" containsString="0" containsNumber="1" minValue="-315.98046104484172" maxValue="139.99690067058685"/>
    </cacheField>
    <cacheField name="RON (% del PIB)" numFmtId="164">
      <sharedItems containsSemiMixedTypes="0" containsString="0" containsNumber="1" minValue="-0.86949588359378471" maxValue="0.55988807163431531"/>
    </cacheField>
    <cacheField name="RON anualizado (millones de US$)" numFmtId="164">
      <sharedItems containsString="0" containsBlank="1" containsNumber="1" minValue="-807.87392314504928" maxValue="557.37576267971565"/>
    </cacheField>
    <cacheField name="RON anualizado (% del PIB)" numFmtId="164">
      <sharedItems containsSemiMixedTypes="0" containsString="0" containsNumber="1" minValue="-2.5077034123931869" maxValue="3.7693516629732677"/>
    </cacheField>
    <cacheField name="RON primario" numFmtId="164">
      <sharedItems containsSemiMixedTypes="0" containsString="0" containsNumber="1" minValue="-2301.0376324660001" maxValue="1258.0442094969994"/>
    </cacheField>
    <cacheField name="RON primario (% del PIB)" numFmtId="164">
      <sharedItems containsSemiMixedTypes="0" containsString="0" containsNumber="1" minValue="-0.85023999757787949" maxValue="0.59973888035919443"/>
    </cacheField>
    <cacheField name="Adquisición Neta de Activos no Financieros" numFmtId="164">
      <sharedItems containsSemiMixedTypes="0" containsString="0" containsNumber="1" minValue="0.91441225199999998" maxValue="2309.1323341470002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2278704412865782" maxValue="310.06970126622753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emiMixedTypes="0" containsString="0" containsNumber="1" minValue="0" maxValue="3.631659071343539"/>
    </cacheField>
    <cacheField name="MOPC" numFmtId="164">
      <sharedItems containsSemiMixedTypes="0" containsString="0" containsNumber="1" minValue="6.8065500000000001E-2" maxValue="1821.293563894"/>
    </cacheField>
    <cacheField name="MOPC (mm US$)" numFmtId="164">
      <sharedItems containsSemiMixedTypes="0" containsString="0" containsNumber="1" minValue="9.1398179911298463E-3" maxValue="244.56283553940511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66.803761726830203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1364722613752797" maxValue="78.607358021014448"/>
    </cacheField>
    <cacheField name="Gasto+Inversión" numFmtId="164">
      <sharedItems containsSemiMixedTypes="0" containsString="0" containsNumber="1" minValue="330.01131871499996" maxValue="7764.412100429"/>
    </cacheField>
    <cacheField name="Gasto+Inversión (% del PIB)" numFmtId="164">
      <sharedItems containsSemiMixedTypes="0" containsString="0" containsNumber="1" minValue="0.55018797496792082" maxValue="3.1732178376323938"/>
    </cacheField>
    <cacheField name="Resultado Fiscal (miles de millones de G.)" numFmtId="164">
      <sharedItems containsSemiMixedTypes="0" containsString="0" containsNumber="1" minValue="-4201.0204258640006" maxValue="697.1340614189996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564.11195200822385" maxValue="93.610984078377342"/>
    </cacheField>
    <cacheField name="Resultado Fiscal anualizado (millones de US$)" numFmtId="164">
      <sharedItems containsString="0" containsBlank="1" containsNumber="1" minValue="-1977.837901736787" maxValue="246.25684231583224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1.7141915589010521" maxValue="0.41476239587275865"/>
    </cacheField>
    <cacheField name="Resultado fiscal anualizado (% del PIB)" numFmtId="0">
      <sharedItems containsString="0" containsBlank="1" containsNumber="1" minValue="-6.1393624837367256" maxValue="1.7226406419983773"/>
    </cacheField>
    <cacheField name="Resultado Primario" numFmtId="164">
      <sharedItems containsSemiMixedTypes="0" containsString="0" containsNumber="1" minValue="-4148.907471292001" maxValue="811.87813159699942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6924951291959187" maxValue="0.49274538839534254"/>
    </cacheField>
    <cacheField name="Resultado Primario anualizado (% del PIB)" numFmtId="164">
      <sharedItems containsSemiMixedTypes="0" containsString="0" containsNumber="1" minValue="-5.0746521977588905" maxValue="2.5666855689036567"/>
    </cacheField>
    <cacheField name="SSPP financiados con Ingresos Tributarios" numFmtId="168">
      <sharedItems containsSemiMixedTypes="0" containsString="0" containsNumber="1" minValue="208.573506885" maxValue="2949.0119500870001"/>
    </cacheField>
    <cacheField name="IPC General" numFmtId="164">
      <sharedItems containsString="0" containsBlank="1" containsNumber="1" minValue="45.540552748458985" maxValue="128.9"/>
    </cacheField>
    <cacheField name="Ingreso Total def." numFmtId="168">
      <sharedItems containsMixedTypes="1" containsNumber="1" minValue="786.57237707066849" maxValue="3406.5541825712471"/>
    </cacheField>
    <cacheField name="Ing. Total def. suma 12m" numFmtId="168">
      <sharedItems containsBlank="1" containsMixedTypes="1" containsNumber="1" minValue="12913.240731654379" maxValue="33999.253312203218"/>
    </cacheField>
    <cacheField name="% Var. Real Ing. Total" numFmtId="0">
      <sharedItems containsBlank="1" containsMixedTypes="1" containsNumber="1" minValue="-8.9312475707547634E-2" maxValue="0.2436866189075575"/>
    </cacheField>
    <cacheField name="Ingresos Tributarios def." numFmtId="168">
      <sharedItems containsMixedTypes="1" containsNumber="1" minValue="496.31831362554675" maxValue="2655.1263692260441"/>
    </cacheField>
    <cacheField name="Ing. Trib. Def Sum12m" numFmtId="168">
      <sharedItems containsBlank="1" containsMixedTypes="1" containsNumber="1" minValue="7880.3599714699139" maxValue="24844.382220154708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5109.2765644240071"/>
    </cacheField>
    <cacheField name="Gto. Total def. sum12m" numFmtId="0">
      <sharedItems containsBlank="1" containsMixedTypes="1" containsNumber="1" minValue="10925.606034873583" maxValue="36112.953518846771"/>
    </cacheField>
    <cacheField name="% Var. Real Gto. Total" numFmtId="0">
      <sharedItems containsBlank="1" containsMixedTypes="1" containsNumber="1" minValue="-4.2905003520675389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3-11-02T00:00:00"/>
        <groupItems count="6">
          <s v="&lt;1/1/2003"/>
          <s v="Trim.1"/>
          <s v="Trim.2"/>
          <s v="Trim.3"/>
          <s v="Trim.4"/>
          <s v="&gt;2/11/2023"/>
        </groupItems>
      </fieldGroup>
    </cacheField>
    <cacheField name="Años" numFmtId="0" databaseField="0">
      <fieldGroup base="0">
        <rangePr groupBy="years" startDate="2003-01-01T00:00:00" endDate="2023-11-02T00:00:00"/>
        <groupItems count="23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2/11/2023"/>
        </groupItems>
      </fieldGroup>
    </cacheField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1">
  <r>
    <x v="0"/>
    <x v="0"/>
    <x v="0"/>
    <x v="0"/>
    <n v="49411.959699781924"/>
    <n v="6435.5050000000001"/>
    <n v="392.11764131300004"/>
    <n v="0.79356828528039658"/>
    <n v="392.11764131300004"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7.656812375718765"/>
    <n v="101.411030383"/>
    <n v="13.617447311685931"/>
    <n v="13.617447311685931"/>
    <n v="1.1418978"/>
    <n v="0.15333374553146001"/>
    <n v="0.15333374553146001"/>
    <n v="11.077576145000004"/>
    <n v="102.55292818299999"/>
    <n v="376.33426336899998"/>
    <n v="0.7616258607339973"/>
    <n v="376.33426336899998"/>
    <m/>
    <m/>
    <m/>
    <m/>
    <n v="196.165527328"/>
    <n v="196.165527328"/>
    <m/>
    <m/>
    <m/>
    <m/>
    <n v="160.154668434"/>
    <n v="36.010858893999995"/>
    <n v="15.416901769000001"/>
    <n v="76.454265444000015"/>
    <n v="10.949015704384756"/>
    <n v="0.15472825993650571"/>
    <n v="16.948533831999999"/>
    <n v="71.074951000000013"/>
    <n v="0.274083996"/>
    <n v="15.783377944000051"/>
    <n v="15.783377944000051"/>
    <m/>
    <m/>
    <m/>
    <m/>
    <n v="2.1193879673751557"/>
    <n v="3.1942424546399263E-2"/>
    <m/>
    <n v="0"/>
    <n v="92.237643388000066"/>
    <n v="0.18667068448290494"/>
    <n v="25.762257559999998"/>
    <n v="25.762257559999998"/>
    <m/>
    <m/>
    <m/>
    <m/>
    <n v="3.4593493787456033"/>
    <n v="5.2137696453503947E-2"/>
    <n v="5.2137696453503947E-2"/>
    <n v="0"/>
    <n v="0.10956412"/>
    <n v="1.4712242107357023E-2"/>
    <n v="0"/>
    <n v="0"/>
    <n v="25.652693439999997"/>
    <n v="3.4446371366382462"/>
    <n v="402.09652092900001"/>
    <n v="0.81376355718750137"/>
    <n v="-9.9788796159999471"/>
    <n v="-9.9788796159999471"/>
    <m/>
    <n v="-1.3399614113704477"/>
    <m/>
    <m/>
    <m/>
    <m/>
    <n v="-2.0195271907104684E-2"/>
    <m/>
    <n v="66.475385828000071"/>
    <m/>
    <n v="0.134532988029401"/>
    <n v="0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435.5050000000001"/>
    <n v="394.27035070800002"/>
    <n v="0.79792494186329577"/>
    <n v="786.38799202100006"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20.509301921294448"/>
    <n v="100.910634315"/>
    <n v="13.550254255218309"/>
    <n v="27.167701566904242"/>
    <n v="10.603341796"/>
    <n v="1.4238140337348564"/>
    <n v="1.5771477792663164"/>
    <n v="20.473738950000019"/>
    <n v="111.51397611099999"/>
    <n v="351.72453450200004"/>
    <n v="0.71182065362113611"/>
    <n v="728.05879787100002"/>
    <m/>
    <m/>
    <m/>
    <m/>
    <n v="209.08686356500002"/>
    <n v="405.25239089299998"/>
    <m/>
    <m/>
    <m/>
    <m/>
    <n v="166.63791953"/>
    <n v="42.448944035000011"/>
    <n v="26.839379637"/>
    <n v="22.676430415999999"/>
    <n v="3.2474917037301423"/>
    <n v="4.589259473572363E-2"/>
    <n v="20.394368132999997"/>
    <n v="71.449133728999996"/>
    <n v="1.2783590220000001"/>
    <n v="42.545816205999984"/>
    <n v="58.329194150000035"/>
    <m/>
    <m/>
    <m/>
    <m/>
    <n v="5.7130413558543225"/>
    <n v="8.6104288242159627E-2"/>
    <m/>
    <n v="0"/>
    <n v="65.222246621999986"/>
    <n v="0.13199688297788326"/>
    <n v="22.020817347999998"/>
    <n v="47.783074907999996"/>
    <m/>
    <m/>
    <m/>
    <m/>
    <n v="2.9569497407149674"/>
    <n v="4.4565764000850154E-2"/>
    <n v="9.6703460454354101E-2"/>
    <n v="0"/>
    <n v="9.110442879999999"/>
    <n v="1.2233479478118108"/>
    <n v="0"/>
    <n v="0"/>
    <n v="12.910374467999999"/>
    <n v="1.7336017929031566"/>
    <n v="373.74535185000002"/>
    <n v="0.75638641762198611"/>
    <n v="20.524998857999986"/>
    <n v="10.546119242000039"/>
    <m/>
    <n v="2.7560916151393555"/>
    <m/>
    <m/>
    <m/>
    <m/>
    <n v="4.153852424130948E-2"/>
    <m/>
    <n v="43.201429273999985"/>
    <m/>
    <n v="8.7431118977033109E-2"/>
    <n v="0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435.5050000000001"/>
    <n v="411.83554843400009"/>
    <n v="0.83347341602364677"/>
    <n v="1198.2235404550001"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20.947629105874363"/>
    <n v="103.60947633000001"/>
    <n v="13.912654073098354"/>
    <n v="41.080355640002594"/>
    <n v="0"/>
    <n v="0"/>
    <n v="1.5771477792663164"/>
    <n v="31.199095518999997"/>
    <n v="103.60947633000001"/>
    <n v="402.88276834099997"/>
    <n v="0.81535476590858225"/>
    <n v="1130.941566212"/>
    <m/>
    <m/>
    <m/>
    <m/>
    <n v="207.29839046299995"/>
    <n v="612.5507813559999"/>
    <m/>
    <m/>
    <m/>
    <m/>
    <n v="163.73567663200001"/>
    <n v="43.56271383099994"/>
    <n v="45.261757400999997"/>
    <n v="32.289546029"/>
    <n v="4.6241860346945556"/>
    <n v="6.5347632891278568E-2"/>
    <n v="35.348987037999997"/>
    <n v="72.577503191999995"/>
    <n v="10.106584218"/>
    <n v="8.9527800930001149"/>
    <n v="67.28197424300015"/>
    <m/>
    <m/>
    <m/>
    <m/>
    <n v="1.2021770289593345"/>
    <n v="1.8118650115064406E-2"/>
    <m/>
    <n v="0"/>
    <n v="41.242326122000115"/>
    <n v="8.346628300634297E-2"/>
    <n v="52.647348098000002"/>
    <n v="100.430423006"/>
    <m/>
    <m/>
    <m/>
    <m/>
    <n v="7.0694724835838434"/>
    <n v="0.10654778401398307"/>
    <n v="0.20325124446833714"/>
    <n v="0"/>
    <n v="20.718592136000002"/>
    <n v="2.7820872711651892"/>
    <n v="0"/>
    <n v="0"/>
    <n v="31.928755962"/>
    <n v="4.2873852124186547"/>
    <n v="455.53011643899998"/>
    <n v="0.92190254992256548"/>
    <n v="-43.694568004999887"/>
    <n v="-33.148448762999848"/>
    <m/>
    <n v="-5.8672954546245091"/>
    <m/>
    <m/>
    <m/>
    <m/>
    <n v="-8.8429133898918655E-2"/>
    <m/>
    <n v="-11.405021975999887"/>
    <m/>
    <n v="-2.3081501007640101E-2"/>
    <n v="0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435.5050000000001"/>
    <n v="511.77784363899997"/>
    <n v="1.035736786697935"/>
    <n v="1710.0013840940001"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1.620496719060899"/>
    <n v="101.262843027"/>
    <n v="13.597548751292976"/>
    <n v="54.67790439129557"/>
    <n v="-1.1418978"/>
    <n v="-0.15333374553146001"/>
    <n v="1.4238140337348564"/>
    <n v="39.017869511000008"/>
    <n v="100.12094522700001"/>
    <n v="377.49722816799999"/>
    <n v="0.76397947068200578"/>
    <n v="1508.43879438"/>
    <m/>
    <m/>
    <m/>
    <m/>
    <n v="209.09971150199999"/>
    <n v="821.65049285799989"/>
    <m/>
    <m/>
    <m/>
    <m/>
    <n v="163.72667362000001"/>
    <n v="45.373037881999977"/>
    <n v="39.383021779000003"/>
    <n v="16.430751633"/>
    <n v="2.3530480166124041"/>
    <n v="3.3252580413386267E-2"/>
    <n v="32.908623631000005"/>
    <n v="73.087695015999998"/>
    <n v="6.587424607"/>
    <n v="134.28061547099998"/>
    <n v="201.56258971400013"/>
    <m/>
    <m/>
    <m/>
    <m/>
    <n v="18.031166819340697"/>
    <n v="0.27175731601592923"/>
    <m/>
    <n v="0"/>
    <n v="150.71136710399998"/>
    <n v="0.30500989642931553"/>
    <n v="82.581996313999994"/>
    <n v="183.01241931999999"/>
    <m/>
    <m/>
    <m/>
    <m/>
    <n v="11.089089416137629"/>
    <n v="0.16712957109119569"/>
    <n v="0.37038081555953284"/>
    <n v="0"/>
    <n v="40.505077608999997"/>
    <n v="5.439011497202678"/>
    <n v="0"/>
    <n v="0"/>
    <n v="42.076918704999997"/>
    <n v="5.6500779189349508"/>
    <n v="460.07922448199997"/>
    <n v="0.93110904177320153"/>
    <n v="51.698619156999982"/>
    <n v="18.550170394000133"/>
    <m/>
    <n v="6.9420774032030694"/>
    <m/>
    <m/>
    <m/>
    <m/>
    <n v="0.10462774492473358"/>
    <m/>
    <n v="68.129370789999982"/>
    <m/>
    <n v="0.13788032533811984"/>
    <n v="0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35.5050000000001"/>
    <n v="457.252635457"/>
    <n v="0.92538858655917267"/>
    <n v="2167.2540195510001"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343861375136836"/>
    <n v="88.748399896999999"/>
    <n v="11.917112517539529"/>
    <n v="66.595016908835106"/>
    <n v="0"/>
    <n v="0"/>
    <n v="1.4238140337348564"/>
    <n v="29.303611701999998"/>
    <n v="88.748399896999999"/>
    <n v="396.34515204499996"/>
    <n v="0.80212392799864851"/>
    <n v="1904.7839464250001"/>
    <m/>
    <m/>
    <m/>
    <m/>
    <n v="207.85288039899999"/>
    <n v="1029.5033732569998"/>
    <m/>
    <m/>
    <m/>
    <m/>
    <n v="164.251851668"/>
    <n v="43.601028730999985"/>
    <n v="37.357555803999993"/>
    <n v="30.107207293000002"/>
    <n v="4.3116532943171997"/>
    <n v="6.0931012402515326E-2"/>
    <n v="44.055768280999999"/>
    <n v="73.691335201999991"/>
    <n v="3.2804050659999997"/>
    <n v="60.907483412000033"/>
    <n v="262.47007312600016"/>
    <m/>
    <m/>
    <m/>
    <m/>
    <n v="8.1786413481637616"/>
    <n v="0.12326465856052425"/>
    <m/>
    <n v="0"/>
    <n v="91.014690705000035"/>
    <n v="0.18419567096303957"/>
    <n v="86.711182594000007"/>
    <n v="269.72360191400003"/>
    <m/>
    <m/>
    <m/>
    <m/>
    <n v="11.643555497348679"/>
    <n v="0.17548622463233876"/>
    <n v="0.54586704019187171"/>
    <n v="0"/>
    <n v="42.991355712000001"/>
    <n v="5.7728682871587003"/>
    <n v="0"/>
    <n v="0"/>
    <n v="43.719826882000007"/>
    <n v="5.8706872101899785"/>
    <n v="483.05633463899994"/>
    <n v="0.97761015263098716"/>
    <n v="-25.803699181999974"/>
    <n v="-7.2535287879998407"/>
    <m/>
    <n v="-3.4649141491849154"/>
    <m/>
    <m/>
    <m/>
    <m/>
    <n v="-5.2221566071814503E-2"/>
    <m/>
    <n v="4.3035081110000277"/>
    <m/>
    <n v="8.709446330700827E-3"/>
    <n v="0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435.5050000000001"/>
    <n v="400.08869956600006"/>
    <n v="0.80970012522649615"/>
    <n v="2567.3427191170003"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065273931416414"/>
    <n v="94.992328103999995"/>
    <n v="12.755545605692289"/>
    <n v="79.350562514527397"/>
    <n v="0"/>
    <n v="0"/>
    <n v="1.4238140337348564"/>
    <n v="27.702337607999993"/>
    <n v="94.992328103999995"/>
    <n v="437.87283001899999"/>
    <n v="0.88616770652173216"/>
    <n v="2342.6567764440001"/>
    <m/>
    <m/>
    <m/>
    <m/>
    <n v="214.37289807000002"/>
    <n v="1243.8762713269998"/>
    <m/>
    <m/>
    <m/>
    <m/>
    <n v="169.77460725399999"/>
    <n v="44.598290816000031"/>
    <n v="36.067608192000002"/>
    <n v="58.480218084000001"/>
    <n v="8.3749522996406096"/>
    <n v="0.11835235525835276"/>
    <n v="49.244186841000001"/>
    <n v="75.193315506999994"/>
    <n v="4.5146033250000004"/>
    <n v="-37.784130452999932"/>
    <n v="224.68594267300023"/>
    <m/>
    <m/>
    <m/>
    <m/>
    <n v="-5.0736434066234128"/>
    <n v="-7.6467581295235884E-2"/>
    <m/>
    <n v="0"/>
    <n v="20.696087631000069"/>
    <n v="4.1884773963116892E-2"/>
    <n v="102.51793323"/>
    <n v="372.24153514400001"/>
    <m/>
    <m/>
    <m/>
    <m/>
    <n v="13.766081943848238"/>
    <n v="0.20747595086873769"/>
    <n v="0.75334299106060931"/>
    <n v="0"/>
    <n v="61.768524147999997"/>
    <n v="8.2942616787275298"/>
    <n v="0"/>
    <n v="0"/>
    <n v="40.749409082"/>
    <n v="5.4718202651207077"/>
    <n v="540.39076324899997"/>
    <n v="1.0936436573904698"/>
    <n v="-140.30206368299991"/>
    <n v="-147.55559247099976"/>
    <m/>
    <n v="-18.83972535047165"/>
    <m/>
    <m/>
    <m/>
    <m/>
    <n v="-0.2839435321639735"/>
    <m/>
    <n v="-81.821845598999914"/>
    <m/>
    <n v="-0.16559117690562072"/>
    <n v="0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435.5050000000001"/>
    <n v="476.64580259999997"/>
    <n v="0.96463650803573286"/>
    <n v="3043.9885217170004"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8.357434322714376"/>
    <n v="90.983169517999997"/>
    <n v="12.217196812638312"/>
    <n v="91.567759327165703"/>
    <n v="0"/>
    <n v="0"/>
    <n v="1.4238140337348564"/>
    <n v="27.156190852999998"/>
    <n v="90.983169517999997"/>
    <n v="453.23176298899995"/>
    <n v="0.91725113867726293"/>
    <n v="2795.888539433"/>
    <m/>
    <m/>
    <m/>
    <m/>
    <n v="210.20843784699997"/>
    <n v="1454.0847091739997"/>
    <m/>
    <m/>
    <m/>
    <m/>
    <n v="167.72172409199999"/>
    <n v="42.486713754999982"/>
    <n v="32.196629092000002"/>
    <n v="79.996660785999993"/>
    <n v="11.456322157536233"/>
    <n v="0.1618973650752675"/>
    <n v="49.688204464999998"/>
    <n v="75.076807719999991"/>
    <n v="6.0650230790000004"/>
    <n v="23.414039611000021"/>
    <n v="248.09998228400025"/>
    <m/>
    <m/>
    <m/>
    <m/>
    <n v="3.1440312710792524"/>
    <n v="4.7385369358470021E-2"/>
    <m/>
    <n v="0"/>
    <n v="103.41070039700001"/>
    <n v="0.20928273443373752"/>
    <n v="82.56241722499999"/>
    <n v="454.803952369"/>
    <m/>
    <m/>
    <m/>
    <m/>
    <n v="11.086460341057123"/>
    <n v="0.16708994690077911"/>
    <n v="0.92043293796138848"/>
    <n v="0"/>
    <n v="45.013548923999998"/>
    <n v="6.0444078762394851"/>
    <n v="0"/>
    <n v="0"/>
    <n v="37.548868300999992"/>
    <n v="5.0420524648176377"/>
    <n v="535.79418021399988"/>
    <n v="1.0843410855780418"/>
    <n v="-59.148377613999969"/>
    <n v="-206.70397008499972"/>
    <m/>
    <n v="-7.9424290699778703"/>
    <m/>
    <m/>
    <m/>
    <m/>
    <n v="-0.11970457754230908"/>
    <m/>
    <n v="20.848283172000023"/>
    <m/>
    <n v="4.2192787532958416E-2"/>
    <n v="0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435.5050000000001"/>
    <n v="511.86180690700002"/>
    <n v="1.0359067116887879"/>
    <n v="3555.8503286240002"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29.430643545766806"/>
    <n v="158.455166999"/>
    <n v="21.277319436791686"/>
    <n v="112.84507876395739"/>
    <n v="0"/>
    <n v="0"/>
    <n v="1.4238140337348564"/>
    <n v="30.945886693000006"/>
    <n v="158.455166999"/>
    <n v="349.38579560599993"/>
    <n v="0.7070875102481351"/>
    <n v="3145.2743350390001"/>
    <m/>
    <m/>
    <m/>
    <m/>
    <n v="212.59626599799992"/>
    <n v="1666.6809751719998"/>
    <m/>
    <m/>
    <m/>
    <m/>
    <n v="169.93583866099999"/>
    <n v="42.660427336999931"/>
    <n v="10.910970483999998"/>
    <n v="21.761392463000004"/>
    <n v="3.1164491142902713"/>
    <n v="4.4040739519780769E-2"/>
    <n v="26.217447936000003"/>
    <n v="75.158258710000013"/>
    <n v="2.7414600149999999"/>
    <n v="162.47601130100009"/>
    <n v="410.57599358500033"/>
    <m/>
    <m/>
    <m/>
    <m/>
    <n v="21.817237384811641"/>
    <n v="0.3288192014406528"/>
    <m/>
    <n v="0"/>
    <n v="184.23740376400008"/>
    <n v="0.37285994096043346"/>
    <n v="76.230442921999995"/>
    <n v="531.03439529100001"/>
    <m/>
    <m/>
    <m/>
    <m/>
    <n v="10.236204445575105"/>
    <n v="0.15427528757240616"/>
    <n v="1.0747082255337945"/>
    <n v="0"/>
    <n v="49.375944195000002"/>
    <n v="6.6301892013205563"/>
    <n v="0"/>
    <n v="0"/>
    <n v="26.854498726999992"/>
    <n v="3.6060152442545501"/>
    <n v="425.61623852799994"/>
    <n v="0.86136279782054126"/>
    <n v="86.24556837900009"/>
    <n v="-120.45840170599963"/>
    <m/>
    <n v="11.581032939236536"/>
    <m/>
    <m/>
    <m/>
    <m/>
    <n v="0.17454391386824664"/>
    <m/>
    <n v="108.0069608420001"/>
    <m/>
    <n v="0.21858465338802738"/>
    <n v="0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435.5050000000001"/>
    <n v="534.06887736700003"/>
    <n v="1.0808494150240253"/>
    <n v="4089.9192059910001"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142300260974086"/>
    <n v="91.140826400999998"/>
    <n v="12.238366938703189"/>
    <n v="125.08344570266058"/>
    <n v="6.22"/>
    <n v="0.83522001461573991"/>
    <n v="2.2590340483505962"/>
    <n v="32.265047640000034"/>
    <n v="97.360826400999997"/>
    <n v="363.67520497399994"/>
    <n v="0.73600643889379069"/>
    <n v="3508.9495400129999"/>
    <m/>
    <m/>
    <m/>
    <m/>
    <n v="211.30034427699999"/>
    <n v="1877.9813194489998"/>
    <m/>
    <m/>
    <m/>
    <m/>
    <n v="168.554037827"/>
    <n v="42.746306449999992"/>
    <n v="33.190564526999999"/>
    <n v="2.2744135930000002"/>
    <n v="0.32571878107001645"/>
    <n v="4.602961725903857E-3"/>
    <n v="38.407108325999999"/>
    <n v="74.647624777000004"/>
    <n v="3.8551494739999996"/>
    <n v="170.39367239300009"/>
    <n v="580.96966597800042"/>
    <m/>
    <m/>
    <m/>
    <m/>
    <n v="22.880418898152918"/>
    <n v="0.34484297613023451"/>
    <m/>
    <n v="0"/>
    <n v="172.66808598600008"/>
    <n v="0.34944593785613837"/>
    <n v="92.479634864000005"/>
    <n v="623.514030155"/>
    <m/>
    <m/>
    <m/>
    <m/>
    <n v="12.418141797872728"/>
    <n v="0.18716042720404016"/>
    <n v="1.2618686527378347"/>
    <n v="0"/>
    <n v="69.610895845999991"/>
    <n v="9.3473333514326136"/>
    <n v="0"/>
    <n v="0"/>
    <n v="22.868739018000014"/>
    <n v="3.0708084464401146"/>
    <n v="456.15483983799993"/>
    <n v="0.92316686609783083"/>
    <n v="77.914037529000083"/>
    <n v="-42.544364176999551"/>
    <m/>
    <n v="10.462277100280186"/>
    <m/>
    <m/>
    <m/>
    <m/>
    <n v="0.15768254892619438"/>
    <m/>
    <n v="80.188451122000089"/>
    <m/>
    <n v="0.16228551065209823"/>
    <n v="0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435.5050000000001"/>
    <n v="555.24246641499997"/>
    <n v="1.1237005570889156"/>
    <n v="4645.1616724060004"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8.694278891400131"/>
    <n v="90.936630327000003"/>
    <n v="12.21094754193297"/>
    <n v="137.29439324459355"/>
    <n v="0"/>
    <n v="0"/>
    <n v="2.2590340483505962"/>
    <n v="29.370494949999994"/>
    <n v="90.936630327000003"/>
    <n v="407.28155276899997"/>
    <n v="0.82425703259609329"/>
    <n v="3916.2310927819999"/>
    <m/>
    <m/>
    <m/>
    <m/>
    <n v="211.40306225099997"/>
    <n v="2089.3843816999997"/>
    <m/>
    <m/>
    <m/>
    <m/>
    <n v="168.266666203"/>
    <n v="43.136396047999966"/>
    <n v="41.136561287000006"/>
    <n v="18.612666232999999"/>
    <n v="2.665520016471258"/>
    <n v="3.7668342535060684E-2"/>
    <n v="53.504472591000003"/>
    <n v="75.218873841000004"/>
    <n v="7.405916566000001"/>
    <n v="147.96091364599999"/>
    <n v="728.93057962400042"/>
    <m/>
    <m/>
    <m/>
    <m/>
    <n v="19.86815377137787"/>
    <n v="0.29944352449282235"/>
    <m/>
    <n v="0"/>
    <n v="166.57357987899999"/>
    <n v="0.33711186702788304"/>
    <n v="87.845204384000013"/>
    <n v="711.359234539"/>
    <m/>
    <m/>
    <m/>
    <m/>
    <n v="11.795831654264815"/>
    <n v="0.17778125967423977"/>
    <n v="1.4396499124120745"/>
    <n v="0"/>
    <n v="47.580605926000004"/>
    <n v="6.3891116361639044"/>
    <n v="0"/>
    <n v="0"/>
    <n v="40.264598458000009"/>
    <n v="5.406720018100911"/>
    <n v="495.12675715299997"/>
    <n v="1.002038292270333"/>
    <n v="60.115709261999982"/>
    <n v="17.571345085000431"/>
    <m/>
    <n v="8.0723221171130533"/>
    <m/>
    <m/>
    <m/>
    <m/>
    <n v="0.12166226481858257"/>
    <m/>
    <n v="78.72837549499998"/>
    <m/>
    <n v="0.15933060735364327"/>
    <n v="0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435.5050000000001"/>
    <n v="582.64804531400011"/>
    <n v="1.1791640097945186"/>
    <n v="5227.8097177200007"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3.679940893371999"/>
    <n v="91.284270785999993"/>
    <n v="12.257628614159175"/>
    <n v="149.55202185875274"/>
    <n v="30.85"/>
    <n v="4.1425301367999321"/>
    <n v="6.4015641851505283"/>
    <n v="30.258107232999983"/>
    <n v="122.134270786"/>
    <n v="455.79761105"/>
    <n v="0.92244390592751901"/>
    <n v="4372.0287038320002"/>
    <m/>
    <m/>
    <m/>
    <m/>
    <n v="212.41629911000001"/>
    <n v="2301.8006808099999"/>
    <m/>
    <m/>
    <m/>
    <m/>
    <n v="167.600203564"/>
    <n v="44.816095546000014"/>
    <n v="50.868581559999996"/>
    <n v="49.682997993000001"/>
    <n v="7.1151023701184988"/>
    <n v="0.10054852771447409"/>
    <n v="56.386418947999999"/>
    <n v="78.018579887000001"/>
    <n v="8.4247335519999993"/>
    <n v="126.85043426400011"/>
    <n v="855.78101388800053"/>
    <m/>
    <m/>
    <m/>
    <m/>
    <n v="17.033443980705968"/>
    <n v="0.25672010386699956"/>
    <m/>
    <n v="0"/>
    <n v="176.53343225700013"/>
    <n v="0.35726863158147365"/>
    <n v="145.64577971900002"/>
    <n v="857.00501425800007"/>
    <m/>
    <m/>
    <m/>
    <m/>
    <n v="19.557278177753059"/>
    <n v="0.29475815289237117"/>
    <n v="1.7344080653044456"/>
    <n v="0"/>
    <n v="56.035447360000006"/>
    <n v="7.5244255889097635"/>
    <n v="0"/>
    <n v="0"/>
    <n v="89.610332359000012"/>
    <n v="12.032852588843296"/>
    <n v="601.44339076899996"/>
    <n v="1.2172020588198902"/>
    <n v="-18.795345454999904"/>
    <n v="-1.224000369999473"/>
    <m/>
    <n v="-2.5238341970470901"/>
    <m/>
    <m/>
    <m/>
    <m/>
    <n v="-3.8038049025371598E-2"/>
    <m/>
    <n v="30.887652538000097"/>
    <m/>
    <n v="6.2510478689102505E-2"/>
    <n v="0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6435.5050000000001"/>
    <n v="837.1590665079998"/>
    <n v="1.6942438057393916"/>
    <n v="6064.968784228"/>
    <n v="6064.968784228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0.018121341526417"/>
    <n v="331.37464534399999"/>
    <n v="44.496902914389274"/>
    <n v="194.04892477314201"/>
    <n v="0"/>
    <n v="0"/>
    <n v="6.4015641851505283"/>
    <n v="54.872274640000001"/>
    <n v="331.37464534399999"/>
    <n v="812.60362549000001"/>
    <n v="1.6445484664587924"/>
    <n v="5184.6323293220003"/>
    <n v="5184.6323293220003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0.034164590611917"/>
    <n v="0.14179985388094055"/>
    <n v="140.81332075500001"/>
    <n v="145.710186088"/>
    <n v="14.55654358"/>
    <n v="24.555441017999783"/>
    <n v="880.33645490600031"/>
    <n v="880.33645490600031"/>
    <m/>
    <m/>
    <m/>
    <n v="3.2972983610851636"/>
    <n v="4.9695339280599625E-2"/>
    <n v="118.21135478028268"/>
    <n v="1.7816262707546198"/>
    <n v="94.621527671999786"/>
    <n v="0.19149519316154018"/>
    <n v="257.67363286199998"/>
    <n v="1114.6786471200001"/>
    <n v="1114.6786471200001"/>
    <m/>
    <m/>
    <m/>
    <n v="34.600349743583671"/>
    <n v="0.52148029430036391"/>
    <n v="2.2558883596048096"/>
    <n v="2.2558883596048096"/>
    <n v="150.63876006799998"/>
    <n v="20.227734306381329"/>
    <n v="0"/>
    <n v="0"/>
    <n v="107.03487279399999"/>
    <n v="14.372615437202336"/>
    <n v="1070.277258352"/>
    <n v="2.166028760759156"/>
    <n v="-233.11819184400019"/>
    <n v="-234.34219221399968"/>
    <n v="-234.34219221399968"/>
    <n v="-31.303051382498506"/>
    <n v="-31.467409840202787"/>
    <m/>
    <m/>
    <m/>
    <n v="-0.47178495501976425"/>
    <n v="-0.47426208885018972"/>
    <n v="-163.05210519000019"/>
    <n v="244.49044440700038"/>
    <n v="-0.32998510113882373"/>
    <n v="0.49480013723900013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5968.743993506494"/>
    <n v="377.89362093800003"/>
    <n v="0.65718353322638123"/>
    <n v="377.89362093800003"/>
    <n v="6050.7447638530002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7264288998933655"/>
    <n v="35.411304127000001"/>
    <n v="4.7550208923658124"/>
    <n v="4.7550208923658124"/>
    <n v="0"/>
    <n v="0"/>
    <n v="0"/>
    <n v="16.674515954000007"/>
    <n v="35.411304127000001"/>
    <n v="329.09690646299998"/>
    <n v="0.57232262144671187"/>
    <n v="329.09690646299998"/>
    <n v="5137.3949724160002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3.7747485004515244"/>
    <n v="4.5838645363764155E-2"/>
    <n v="15.525228144000002"/>
    <n v="72.644384697000007"/>
    <n v="0"/>
    <n v="48.796714475000044"/>
    <n v="48.796714475000044"/>
    <n v="913.34979143700036"/>
    <n v="2.0916521576136873"/>
    <n v="2.0916521576136873"/>
    <m/>
    <n v="6.5524103821558883"/>
    <n v="8.4860911779669354E-2"/>
    <n v="122.64437719506343"/>
    <n v="1.5883794003144227"/>
    <n v="75.154848542000039"/>
    <n v="0.13069955714343351"/>
    <n v="0.91441225199999998"/>
    <n v="0.91441225199999998"/>
    <n v="1089.8308018119999"/>
    <n v="-0.9645057406219022"/>
    <n v="-0.9645057406219022"/>
    <m/>
    <n v="0.12278704412865782"/>
    <n v="1.5902270938133833E-3"/>
    <n v="1.5902270938133833E-3"/>
    <n v="1.8952922655216193"/>
    <n v="6.8065500000000001E-2"/>
    <n v="9.1398179911298463E-3"/>
    <n v="0"/>
    <n v="0"/>
    <n v="0.84634675199999998"/>
    <n v="0.11364722613752797"/>
    <n v="330.01131871499996"/>
    <n v="0.57391284854052527"/>
    <n v="47.882302223000046"/>
    <n v="47.882302223000046"/>
    <n v="-176.48101037499967"/>
    <n v="6.4296233380272305"/>
    <n v="-23.697825090805107"/>
    <n v="-5.7983645524920924"/>
    <n v="-5.7983645524920924"/>
    <m/>
    <n v="8.3270684685855967E-2"/>
    <n v="-0.30691286520719685"/>
    <n v="74.240436290000048"/>
    <n v="252.25549486900036"/>
    <n v="0.12910933004962014"/>
    <n v="0.43869001276678787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5968.743993506494"/>
    <n v="502.89529373300002"/>
    <n v="0.87457021676636115"/>
    <n v="880.78891467100004"/>
    <n v="6159.3697068780002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30.319821919633675"/>
    <n v="152.609942738"/>
    <n v="20.492424212884181"/>
    <n v="25.247445105249994"/>
    <n v="0"/>
    <n v="0"/>
    <n v="0"/>
    <n v="28.361312229000049"/>
    <n v="152.609942738"/>
    <n v="387.35418030799991"/>
    <n v="0.67363611005909396"/>
    <n v="716.45108677099984"/>
    <n v="5173.0246182219998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7.0597926571133947"/>
    <n v="8.5730567721907236E-2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5.51483126102049"/>
    <n v="0.20093410670726711"/>
    <n v="132.44616710022959"/>
    <n v="1.7153233461164688"/>
    <n v="164.8378973880001"/>
    <n v="0.28666467442917432"/>
    <n v="18.582643844000003"/>
    <n v="19.497056096000001"/>
    <n v="1086.3926283079998"/>
    <n v="-0.15613287416473942"/>
    <n v="-0.59196732036314093"/>
    <m/>
    <n v="2.4952726789364581"/>
    <n v="3.231652206188209E-2"/>
    <n v="3.390674915569547E-2"/>
    <n v="1.8893130404540048"/>
    <n v="9.8447968699999997"/>
    <n v="1.3219568144132461"/>
    <n v="0"/>
    <n v="0"/>
    <n v="8.7378469740000035"/>
    <n v="1.1733158645232125"/>
    <n v="405.93682415199993"/>
    <n v="0.70595263212097614"/>
    <n v="96.958469581000102"/>
    <n v="144.84077180400016"/>
    <n v="-100.04753965199954"/>
    <n v="13.019558582084031"/>
    <n v="-13.434358123860431"/>
    <n v="3.7239208270751645"/>
    <n v="12.734035096736831"/>
    <m/>
    <n v="0.16861758464538501"/>
    <n v="-0.17398969433753658"/>
    <n v="146.25525354400011"/>
    <n v="355.30931913900042"/>
    <n v="0.25434815236729225"/>
    <n v="0.61790784708254831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68.743993506494"/>
    <n v="614.61959754999998"/>
    <n v="1.0688666236426236"/>
    <n v="1495.4085122209999"/>
    <n v="6362.1537559939989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714263320891082"/>
    <n v="103.989614613"/>
    <n v="13.963698944848074"/>
    <n v="39.211144050098071"/>
    <n v="0"/>
    <n v="0"/>
    <n v="0"/>
    <n v="37.554752144000005"/>
    <n v="103.989614613"/>
    <n v="413.62045539399998"/>
    <n v="0.71931500620681621"/>
    <n v="1130.0715421649998"/>
    <n v="5183.7623052749987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5.5591972709211444"/>
    <n v="6.7508092838099901E-2"/>
    <n v="28.800872961999996"/>
    <n v="76.056815360000016"/>
    <n v="7.0895072619999997"/>
    <n v="200.999142156"/>
    <n v="365.33697005600015"/>
    <n v="1178.3914507190004"/>
    <n v="21.451030860587611"/>
    <n v="4.4299383180482241"/>
    <m/>
    <n v="26.990113577055549"/>
    <n v="0.34955161743580726"/>
    <n v="158.2341036483258"/>
    <n v="2.0493054505260644"/>
    <n v="239.81764011799999"/>
    <n v="0.41705971027390715"/>
    <n v="99.688232505000002"/>
    <n v="119.185288601"/>
    <n v="1133.4335127150002"/>
    <n v="0.89350909602200868"/>
    <n v="0.18674486309670857"/>
    <m/>
    <n v="13.38611045174331"/>
    <n v="0.1733648339871752"/>
    <n v="0.20727158314287064"/>
    <n v="1.9711204404941298"/>
    <n v="54.624077875000005"/>
    <n v="7.3349072542007745"/>
    <n v="0"/>
    <n v="0"/>
    <n v="45.064154629999997"/>
    <n v="6.0512031975425336"/>
    <n v="513.30868789900001"/>
    <n v="0.89267984019399149"/>
    <n v="101.310909651"/>
    <n v="246.15168145500016"/>
    <n v="44.957938004000326"/>
    <n v="13.604003125312239"/>
    <n v="6.0369404560763158"/>
    <n v="-3.318615660404451"/>
    <n v="-8.4257375726659518"/>
    <m/>
    <n v="0.17618678344863209"/>
    <n v="7.8185010031934371E-2"/>
    <n v="140.12940761300001"/>
    <n v="506.84374872800038"/>
    <n v="0.243694876286732"/>
    <n v="0.8814368571662673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968.743993506494"/>
    <n v="628.28930276300002"/>
    <n v="1.0926392005592271"/>
    <n v="2123.6978149839997"/>
    <n v="6478.6652151179987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4.404262157577747"/>
    <n v="92.793573688999999"/>
    <n v="12.460297423275453"/>
    <n v="51.67144147337352"/>
    <n v="28.6"/>
    <n v="3.8404007102910227"/>
    <n v="3.8404007102910227"/>
    <n v="24.269219479999997"/>
    <n v="121.39357368899999"/>
    <n v="415.15322533699998"/>
    <n v="0.72198060073117898"/>
    <n v="1545.2247675019998"/>
    <n v="5221.418302443999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0210348532717424"/>
    <n v="3.6685926295256521E-2"/>
    <n v="36.052671164000003"/>
    <n v="74.798975628999997"/>
    <n v="10.997773762000001"/>
    <n v="213.13607742600004"/>
    <n v="578.4730474820002"/>
    <n v="1257.2469126740002"/>
    <n v="0.58724382278416165"/>
    <n v="1.8699425240705798"/>
    <m/>
    <n v="28.619858151589263"/>
    <n v="0.37065859982804816"/>
    <n v="168.82279498057434"/>
    <n v="2.1864406341609519"/>
    <n v="234.23121573100005"/>
    <n v="0.40734452612330468"/>
    <n v="78.605806612999984"/>
    <n v="197.79109521399999"/>
    <n v="1129.4573230140002"/>
    <n v="-4.8148384375226505E-2"/>
    <n v="8.0752311503839769E-2"/>
    <m/>
    <n v="10.555167676558177"/>
    <n v="0.1367010154704793"/>
    <n v="0.34397259861335"/>
    <n v="1.9642055674936401"/>
    <n v="46.932023812999994"/>
    <n v="6.3020201953440687"/>
    <n v="0"/>
    <n v="0"/>
    <n v="31.673782799999991"/>
    <n v="4.2531474812141097"/>
    <n v="493.75903194999995"/>
    <n v="0.85868161620165817"/>
    <n v="134.53027081300007"/>
    <n v="380.68195226800026"/>
    <n v="127.78958966000043"/>
    <n v="18.064690475031089"/>
    <n v="17.159553527904336"/>
    <n v="1.6022023993417376"/>
    <n v="19.521749621832477"/>
    <m/>
    <n v="0.23395758435756889"/>
    <n v="0.22223506666731238"/>
    <n v="155.62540911800008"/>
    <n v="594.33978705600055"/>
    <n v="0.27064351065282544"/>
    <n v="1.0335986096430048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968.743993506494"/>
    <n v="743.63048793100006"/>
    <n v="1.2932256179935158"/>
    <n v="2867.3283029149998"/>
    <n v="6765.043067591998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6.309160482804046"/>
    <n v="156.928030718"/>
    <n v="21.072255966223029"/>
    <n v="72.743697439596545"/>
    <n v="28.431305823999999"/>
    <n v="3.8177484993353459"/>
    <n v="7.6581492096263686"/>
    <n v="31.360746999000007"/>
    <n v="185.35933654199999"/>
    <n v="421.6836952729999"/>
    <n v="0.73333754635920056"/>
    <n v="1966.9084627749999"/>
    <n v="5246.7568456719991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281658506316417"/>
    <n v="3.9850808724879193E-2"/>
    <n v="51.429796720999995"/>
    <n v="75.942538807000005"/>
    <n v="5.1737031840000007"/>
    <n v="321.94679265800016"/>
    <n v="900.41984014000036"/>
    <n v="1518.2862219200006"/>
    <n v="4.2858331131535472"/>
    <n v="2.4305619281317035"/>
    <m/>
    <n v="43.230933258730779"/>
    <n v="0.55988807163431531"/>
    <n v="203.87508689114134"/>
    <n v="2.6404063167132019"/>
    <n v="344.86180139600015"/>
    <n v="0.59973888035919443"/>
    <n v="83.450154077000008"/>
    <n v="281.24124929100003"/>
    <n v="1126.1962944970001"/>
    <n v="-3.7607934979607238E-2"/>
    <n v="4.2701666799898064E-2"/>
    <m/>
    <n v="11.205665419272941"/>
    <n v="0.14512567576155661"/>
    <n v="0.48909827437490661"/>
    <n v="1.9585344099931918"/>
    <n v="48.666283376999999"/>
    <n v="6.5348961275613631"/>
    <n v="0"/>
    <n v="0"/>
    <n v="34.783870700000008"/>
    <n v="4.6707692917115775"/>
    <n v="505.13384934999988"/>
    <n v="0.87846322212075723"/>
    <n v="238.49663858100016"/>
    <n v="619.17859084900044"/>
    <n v="392.08992742300052"/>
    <n v="32.02526783945784"/>
    <n v="52.649735516547089"/>
    <n v="-10.242730544129484"/>
    <n v="-86.362395179758963"/>
    <m/>
    <n v="0.41476239587275865"/>
    <n v="0.6818719067200103"/>
    <n v="261.41164731900017"/>
    <n v="851.44792626400067"/>
    <n v="0.45461320459763788"/>
    <n v="1.4807277115488975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68.743993506494"/>
    <n v="594.75880984600008"/>
    <n v="1.03432731968831"/>
    <n v="3462.0871127609998"/>
    <n v="6959.7131778720004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1.927818752385502"/>
    <n v="98.855556148999995"/>
    <n v="13.274298882896282"/>
    <n v="86.01799632249282"/>
    <n v="0"/>
    <n v="0"/>
    <n v="7.6581492096263686"/>
    <n v="32.025980320000031"/>
    <n v="98.855556148999995"/>
    <n v="379.68648498600004"/>
    <n v="0.66030144965676341"/>
    <n v="2346.5949477609997"/>
    <n v="5188.5705006389999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8.1973703132095554"/>
    <n v="9.9544738055453053E-2"/>
    <n v="45.030755835999997"/>
    <n v="1.9407417430000002"/>
    <n v="11.215641931"/>
    <n v="215.07232486000004"/>
    <n v="1115.4921650000003"/>
    <n v="1771.1426772330003"/>
    <n v="-6.6921337683695201"/>
    <n v="3.9646726970518449"/>
    <m/>
    <n v="28.879856963506494"/>
    <n v="0.37402587003154653"/>
    <n v="237.82858726127125"/>
    <n v="3.0801414418767976"/>
    <n v="272.312531906"/>
    <n v="0.47357060808699947"/>
    <n v="68.933521579000001"/>
    <n v="350.17477087000003"/>
    <n v="1092.6118828460001"/>
    <n v="-0.32759548103308944"/>
    <n v="-5.9280768508177206E-2"/>
    <m/>
    <n v="9.2563757075123476"/>
    <n v="0.11988023284589075"/>
    <n v="0.60897850722079738"/>
    <n v="1.9001287606589983"/>
    <n v="40.807325418000005"/>
    <n v="5.4795972559567883"/>
    <n v="0"/>
    <n v="0"/>
    <n v="28.126196160999996"/>
    <n v="3.7767784515555602"/>
    <n v="448.62000656500004"/>
    <n v="0.78018168250265418"/>
    <n v="146.13880328100004"/>
    <n v="765.31739413000048"/>
    <n v="678.53079438700058"/>
    <n v="19.623481255994147"/>
    <n v="91.112942123012886"/>
    <n v="-2.0416012383908173"/>
    <n v="-6.1866376686496256"/>
    <m/>
    <n v="0.2541456371856558"/>
    <n v="1.1800126812177998"/>
    <n v="203.37901032700003"/>
    <n v="1136.6487821900005"/>
    <n v="0.3536903752411088"/>
    <n v="1.976712019808463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68.743993506494"/>
    <n v="734.00302585899988"/>
    <n v="1.2764827856462131"/>
    <n v="4196.0901386199994"/>
    <n v="7217.0704011309999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423195699545545"/>
    <n v="143.69595188900001"/>
    <n v="19.295455793722386"/>
    <n v="105.3134521162152"/>
    <n v="58.086289878000002"/>
    <n v="7.7998121994979526"/>
    <n v="15.457961409124321"/>
    <n v="39.493464762999992"/>
    <n v="201.78224176700002"/>
    <n v="525.65742484999998"/>
    <n v="0.91415516057700685"/>
    <n v="2872.2523726109998"/>
    <n v="5260.9961624999996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7.1275455866754323"/>
    <n v="8.6553325187783123E-2"/>
    <n v="56.519238518000002"/>
    <n v="154.96850677500001"/>
    <n v="6.0674325649999998"/>
    <n v="208.34560100899989"/>
    <n v="1323.8377660090002"/>
    <n v="1956.0742386310001"/>
    <n v="7.8983193191113497"/>
    <n v="4.3359043149531633"/>
    <m/>
    <n v="27.976594199334727"/>
    <n v="0.36232762506920635"/>
    <n v="262.66115018952672"/>
    <n v="3.4017504085032777"/>
    <n v="258.11548690199987"/>
    <n v="0.44888095025698943"/>
    <n v="90.933246396999991"/>
    <n v="441.10801726700004"/>
    <n v="1100.982712018"/>
    <n v="0.10138788874346694"/>
    <n v="-3.01139315757043E-2"/>
    <m/>
    <n v="12.210493148675083"/>
    <n v="0.15813929858511738"/>
    <n v="0.76711780580591471"/>
    <n v="1.9146862201832804"/>
    <n v="56.578921255000004"/>
    <n v="7.5974031250070571"/>
    <n v="0"/>
    <n v="0"/>
    <n v="34.354325141999986"/>
    <n v="4.6130900236680237"/>
    <n v="616.59067124699993"/>
    <n v="1.0722944591621242"/>
    <n v="117.4123546119999"/>
    <n v="882.72974874200042"/>
    <n v="855.0915266130005"/>
    <n v="15.766101050659646"/>
    <n v="114.8214722436504"/>
    <n v="-2.9850477620574551"/>
    <n v="-5.2705021503893175"/>
    <m/>
    <n v="0.20418832648408891"/>
    <n v="1.4870641883199978"/>
    <n v="167.1822405049999"/>
    <n v="1282.9827395230004"/>
    <n v="0.29074165167187205"/>
    <n v="2.231197043589475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68.743993506494"/>
    <n v="655.30200582799989"/>
    <n v="1.1396161873582826"/>
    <n v="4851.3921444479993"/>
    <n v="7360.5106000519991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2.676420616998229"/>
    <n v="124.14487877900001"/>
    <n v="16.670142679785474"/>
    <n v="121.98359479600067"/>
    <n v="29.999723636999999"/>
    <n v="4.0283552434989227"/>
    <n v="19.486316652623245"/>
    <n v="40.892586870999949"/>
    <n v="154.144602416"/>
    <n v="486.15572542599995"/>
    <n v="0.8454589324388504"/>
    <n v="3358.4080980369999"/>
    <n v="5397.7660923200001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7.7220312673100855"/>
    <n v="9.377245999509233E-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2.712919419542835"/>
    <n v="0.29415725491943212"/>
    <n v="263.55683222425796"/>
    <n v="3.4133504746925012"/>
    <n v="223.06731259499995"/>
    <n v="0.38792971491452444"/>
    <n v="93.169307935999996"/>
    <n v="534.27732520300003"/>
    <n v="1117.921577032"/>
    <n v="0.22220604216260531"/>
    <n v="6.1068170739164707E-3"/>
    <m/>
    <n v="12.510750922193616"/>
    <n v="0.16202796656279872"/>
    <n v="0.92914577236871354"/>
    <n v="1.9441440954739875"/>
    <n v="51.909419130999993"/>
    <n v="6.9703835699820553"/>
    <n v="0"/>
    <n v="0"/>
    <n v="41.259888805000003"/>
    <n v="5.5403673522115602"/>
    <n v="579.32503336199989"/>
    <n v="1.0074868990016492"/>
    <n v="75.97697246599995"/>
    <n v="958.70672120800032"/>
    <n v="844.82293070000037"/>
    <n v="10.20216849734922"/>
    <n v="113.44260780176309"/>
    <n v="-0.11906230205215318"/>
    <n v="-8.9588198716756704"/>
    <m/>
    <n v="0.13212928835663343"/>
    <n v="1.4692063792185135"/>
    <n v="129.89800465899995"/>
    <n v="1304.8737833400005"/>
    <n v="0.22590174835172575"/>
    <n v="2.2692671054390505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68.743993506494"/>
    <n v="676.92107769600011"/>
    <n v="1.1772132708973522"/>
    <n v="5528.3132221439992"/>
    <n v="7503.36280038099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1.825765011979207"/>
    <n v="124.324028372"/>
    <n v="16.694198841470982"/>
    <n v="138.67779363747167"/>
    <n v="30.640205641000001"/>
    <n v="4.1143590037468325"/>
    <n v="23.600675656370079"/>
    <n v="34.995609741000017"/>
    <n v="154.96423401300001"/>
    <n v="377.43835077399996"/>
    <n v="0.65639178645328822"/>
    <n v="3735.8464488109998"/>
    <n v="5411.5292381199997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3.9477563491683854"/>
    <n v="4.7939565576470076E-2"/>
    <n v="69.218971386000007"/>
    <n v="9.8951361609999999"/>
    <n v="7.002365857"/>
    <n v="299.48272692200015"/>
    <n v="1792.4667733330004"/>
    <n v="2091.8335622610002"/>
    <n v="0.7575930063369134"/>
    <n v="2.0853018295121726"/>
    <m/>
    <n v="40.214464237452511"/>
    <n v="0.52082148444406395"/>
    <n v="280.89087756355752"/>
    <n v="3.6378454019835331"/>
    <n v="327.04893195600016"/>
    <n v="0.56876105002053401"/>
    <n v="75.838940563999998"/>
    <n v="610.11626576700007"/>
    <n v="1101.280882732"/>
    <n v="-0.17993901386474664"/>
    <n v="-2.1487510689485845E-2"/>
    <m/>
    <n v="10.183633608730918"/>
    <n v="0.13188924118984316"/>
    <n v="1.0610350135585569"/>
    <n v="1.9152047599851558"/>
    <n v="38.426143967000002"/>
    <n v="5.159852817643773"/>
    <n v="0"/>
    <n v="0"/>
    <n v="37.412796596999996"/>
    <n v="5.0237807910871446"/>
    <n v="453.27729133799994"/>
    <n v="0.78828102764313124"/>
    <n v="223.64378635800017"/>
    <n v="1182.3505075660005"/>
    <n v="990.55267952900044"/>
    <n v="30.030830628721592"/>
    <n v="133.01116133020449"/>
    <n v="1.8703914397294401"/>
    <n v="-28.79100194439399"/>
    <m/>
    <n v="0.38893224325422077"/>
    <n v="1.7226406419983773"/>
    <n v="251.20999139200018"/>
    <n v="1475.8953236100003"/>
    <n v="0.43687180883069082"/>
    <n v="2.5666855689036567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68.743993506494"/>
    <n v="681.55731332799985"/>
    <n v="1.185276010104076"/>
    <n v="6209.8705354719987"/>
    <n v="7629.6776472939991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30.055340696998314"/>
    <n v="123.577583387"/>
    <n v="16.593966399142758"/>
    <n v="155.27176003661441"/>
    <n v="29.990232632000001"/>
    <n v="4.0270807937666371"/>
    <n v="27.627756450136715"/>
    <n v="25.824818238999981"/>
    <n v="153.56781601900002"/>
    <n v="573.60985183000003"/>
    <n v="0.99754779713772512"/>
    <n v="4309.4563006409999"/>
    <n v="5577.8575371810002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3.5423082994832269"/>
    <n v="4.3016008586984629E-2"/>
    <n v="91.991798783999997"/>
    <n v="156.81579504499999"/>
    <n v="10.764038352"/>
    <n v="107.94746149799983"/>
    <n v="1900.4142348310002"/>
    <n v="2051.8201101130003"/>
    <n v="-0.27043258359253786"/>
    <n v="1.6071265055326376"/>
    <m/>
    <n v="14.495157615770328"/>
    <n v="0.18772821296635073"/>
    <n v="275.51788140794997"/>
    <n v="3.5682591999356248"/>
    <n v="132.68252319899983"/>
    <n v="0.23074422155333535"/>
    <n v="253.47726556100002"/>
    <n v="863.59353132800015"/>
    <n v="1266.912943909"/>
    <n v="1.8854991839163842"/>
    <n v="0.21400480853763892"/>
    <m/>
    <n v="34.036862611996177"/>
    <n v="0.44081475776292667"/>
    <n v="1.5018497713214836"/>
    <n v="2.2032505409900907"/>
    <n v="141.91923101299997"/>
    <n v="19.056878167352476"/>
    <n v="0"/>
    <n v="0"/>
    <n v="111.55803454800005"/>
    <n v="14.979984444643701"/>
    <n v="827.08711739099999"/>
    <n v="1.4383625549006518"/>
    <n v="-145.5298040630002"/>
    <n v="1036.8207035030002"/>
    <n v="784.90716620400008"/>
    <n v="-19.54170499622585"/>
    <n v="105.39713421686558"/>
    <n v="-3.420828196981645"/>
    <n v="58.006336651373935"/>
    <m/>
    <n v="-0.253086544796576"/>
    <n v="1.3650086589455335"/>
    <n v="-120.79474236200019"/>
    <n v="1276.3722057529999"/>
    <n v="-0.21007053620959137"/>
    <n v="2.21970086133400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5968.743993506494"/>
    <n v="735.32286867499988"/>
    <n v="1.2787780849502062"/>
    <n v="6945.1934041469985"/>
    <n v="7782.352470654998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7.269849555631293"/>
    <n v="122.32406266"/>
    <n v="16.425643955424739"/>
    <n v="171.69740399203914"/>
    <n v="0"/>
    <n v="0"/>
    <n v="27.627756450136715"/>
    <n v="40.442688079000007"/>
    <n v="122.32406266"/>
    <n v="492.84026294199998"/>
    <n v="0.85708381240333642"/>
    <n v="4802.2965635829996"/>
    <n v="5614.9001890729996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5.7117123863634287"/>
    <n v="6.9360159615141123E-2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2.560502492665414"/>
    <n v="0.4216942725468697"/>
    <n v="291.04493991990944"/>
    <n v="3.7693516629732677"/>
    <n v="282.36607897999988"/>
    <n v="0.49105443216201072"/>
    <n v="220.77985035200001"/>
    <n v="1084.3733816800002"/>
    <n v="1342.0470145419999"/>
    <n v="0.51586850492996805"/>
    <n v="0.26530576092236391"/>
    <m/>
    <n v="29.646262031810018"/>
    <n v="0.38395165750449139"/>
    <n v="1.8858014288259748"/>
    <n v="2.3339139638912583"/>
    <n v="112.010286247"/>
    <n v="15.04071268751327"/>
    <n v="0"/>
    <n v="0"/>
    <n v="108.76956410500001"/>
    <n v="14.605549344296747"/>
    <n v="713.62011329400002"/>
    <n v="1.2410354699078279"/>
    <n v="21.702755380999889"/>
    <n v="1058.5234588840001"/>
    <n v="825.4052670399999"/>
    <n v="2.9142404608553947"/>
    <n v="110.83520887476807"/>
    <n v="-2.1546877620824239"/>
    <n v="-865.80648603435941"/>
    <m/>
    <n v="3.7742615042378309E-2"/>
    <n v="1.4354376990820097"/>
    <n v="61.586228627999894"/>
    <n v="1307.0707818429996"/>
    <n v="0.10710277465751943"/>
    <n v="2.2730878400550787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5968.743993506494"/>
    <n v="703.23841143799996"/>
    <n v="1.2229809616319436"/>
    <n v="7648.4318155849987"/>
    <n v="7648.4318155849987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5.275136277591955"/>
    <n v="143.728955794"/>
    <n v="19.299887549673588"/>
    <n v="190.99729154171274"/>
    <n v="14.726247754999999"/>
    <n v="1.9774367950427822"/>
    <n v="29.605193245179496"/>
    <n v="52.093054228"/>
    <n v="158.455203549"/>
    <n v="827.95180206399993"/>
    <n v="1.439866302243934"/>
    <n v="5630.2483656469994"/>
    <n v="5630.2483656469994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8.9704833378370203"/>
    <n v="0.10893303339692186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16.746482305695526"/>
    <n v="-0.21688534061199038"/>
    <n v="271.00115925312872"/>
    <n v="3.5097626867505851"/>
    <n v="-62.07472676899998"/>
    <n v="-0.10795230721506854"/>
    <n v="304.497843999"/>
    <n v="1388.8712256790002"/>
    <n v="1388.8712256790002"/>
    <n v="0.1817190630524359"/>
    <n v="0.24598352114076349"/>
    <n v="0.24598352114076349"/>
    <n v="40.887892880274286"/>
    <n v="0.52954312507939882"/>
    <n v="2.4153445539053737"/>
    <n v="2.4153445539053737"/>
    <n v="157.00811859999999"/>
    <n v="21.083010146604792"/>
    <n v="0"/>
    <n v="0"/>
    <n v="147.48972539900001"/>
    <n v="19.804882733669494"/>
    <n v="1132.4496460629998"/>
    <n v="1.9694094273233327"/>
    <n v="-429.21123462499997"/>
    <n v="629.31222425900012"/>
    <n v="629.31222425900012"/>
    <n v="-57.634375185969816"/>
    <n v="84.503885071296736"/>
    <n v="0.84117434692622717"/>
    <n v="-3.6854413979549894"/>
    <n v="-3.6854413979549894"/>
    <n v="-0.74642846569138921"/>
    <n v="1.0944181328452125"/>
    <n v="-366.57257076799999"/>
    <n v="1103.5503162650002"/>
    <n v="-0.63749543229446737"/>
    <n v="1.9191514642029659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164.4231601731617"/>
    <n v="558.52203959100007"/>
    <n v="0.84196135480816714"/>
    <n v="558.52203959100007"/>
    <n v="7829.0602342379989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507867350816813"/>
    <n v="131.71813624499998"/>
    <n v="17.687077762010755"/>
    <n v="17.687077762010755"/>
    <n v="9.5674511530000004"/>
    <n v="1.2847149022257296"/>
    <n v="1.2847149022257296"/>
    <n v="15.955700866000008"/>
    <n v="141.28558739799999"/>
    <n v="387.85617341400007"/>
    <n v="0.58468580662904435"/>
    <n v="387.85617341400007"/>
    <n v="5689.0076325979999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9.7880121372508704"/>
    <n v="0.10303220245350035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2.916969010090327"/>
    <n v="0.25727554817912279"/>
    <n v="287.36571788106318"/>
    <n v="3.2260886054864142"/>
    <n v="239.01313120200001"/>
    <n v="0.36030775063262321"/>
    <n v="30.764703222999998"/>
    <n v="30.764703222999998"/>
    <n v="1418.72151665"/>
    <n v="32.6442377666217"/>
    <n v="32.6442377666217"/>
    <n v="0.3017814456071275"/>
    <n v="4.1310765073252345"/>
    <n v="4.6377205141047859E-2"/>
    <n v="4.6377205141047859E-2"/>
    <n v="2.1386957104304392"/>
    <n v="26.138144240999999"/>
    <n v="3.5098233464624333"/>
    <n v="0"/>
    <n v="0"/>
    <n v="4.6265589819999988"/>
    <n v="0.62125316086280091"/>
    <n v="418.62087663700004"/>
    <n v="0.63106301177009216"/>
    <n v="139.901162954"/>
    <n v="139.901162954"/>
    <n v="721.33108499000002"/>
    <n v="18.785892502765094"/>
    <n v="96.860154236034603"/>
    <n v="1.9217718542948234"/>
    <n v="1.9217718542948234"/>
    <n v="-5.0873014238600707"/>
    <n v="0.21089834303807492"/>
    <n v="1.0873928950559753"/>
    <n v="208.24842797899998"/>
    <n v="1237.5583079540002"/>
    <n v="0.31393054549157529"/>
    <n v="1.865595618002973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164.4231601731617"/>
    <n v="594.57119219499998"/>
    <n v="0.8963047669112536"/>
    <n v="1153.0932317860002"/>
    <n v="7920.7361326999999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849053138303905"/>
    <n v="138.81738737200001"/>
    <n v="18.640363393852201"/>
    <n v="36.327441155862957"/>
    <n v="10.561345394"/>
    <n v="1.4181747675785461"/>
    <n v="2.7028896698042759"/>
    <n v="34.623461708999997"/>
    <n v="149.37873276600001"/>
    <n v="498.15249275700006"/>
    <n v="0.75095541083730588"/>
    <n v="886.00866617100019"/>
    <n v="5799.80594504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4.7539436580473344"/>
    <n v="5.0041752968855449E-2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2.947078384861243"/>
    <n v="0.14534935607394786"/>
    <n v="284.79796500490397"/>
    <n v="3.1972619299992893"/>
    <n v="129.6143108199999"/>
    <n v="0.19539110904280332"/>
    <n v="30.007674707"/>
    <n v="60.772377929999998"/>
    <n v="1430.1465475130001"/>
    <n v="0.61482267856567296"/>
    <n v="2.1170027736888959"/>
    <n v="0.31641775749194778"/>
    <n v="4.0294229111519142"/>
    <n v="4.5235999047504034E-2"/>
    <n v="9.16132041885519E-2"/>
    <n v="2.1559187272180682"/>
    <n v="15.950185163"/>
    <n v="2.141786798225823"/>
    <n v="0"/>
    <n v="0"/>
    <n v="14.057489543999999"/>
    <n v="1.8876361129260917"/>
    <n v="528.1601674640001"/>
    <n v="0.79619140988480985"/>
    <n v="66.411024730999912"/>
    <n v="206.31218768499991"/>
    <n v="690.78364013999999"/>
    <n v="8.9176554737093259"/>
    <n v="92.758251127659946"/>
    <n v="-0.31505700308605367"/>
    <n v="0.42440685116055188"/>
    <n v="-7.9045540004560628"/>
    <n v="0.10011335702644383"/>
    <n v="1.0413432027812208"/>
    <n v="99.606636112999908"/>
    <n v="1190.9096905229999"/>
    <n v="0.15015510999529927"/>
    <n v="1.7952737142140118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164.4231601731617"/>
    <n v="734.53343079499996"/>
    <n v="1.1072951803243662"/>
    <n v="1887.6266625810001"/>
    <n v="8040.6499659449992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3.445530063428826"/>
    <n v="221.13256297500001"/>
    <n v="29.693624192925327"/>
    <n v="66.021065348788284"/>
    <n v="10.51152933"/>
    <n v="1.41148547920199"/>
    <n v="4.1143751490062659"/>
    <n v="36.172539423999979"/>
    <n v="231.64409230500002"/>
    <n v="465.25280682600004"/>
    <n v="0.70135975985903365"/>
    <n v="1351.2614729970003"/>
    <n v="5851.438296479000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2980249658513356"/>
    <n v="4.5242585748996776E-2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36.158933550984507"/>
    <n v="0.40593542046533265"/>
    <n v="293.96678497883289"/>
    <n v="3.3001949655115173"/>
    <n v="299.2926680189999"/>
    <n v="0.45117800621432941"/>
    <n v="79.038684711999991"/>
    <n v="139.811062642"/>
    <n v="1409.4969997200001"/>
    <n v="-0.20714127710072805"/>
    <n v="0.17305637535559848"/>
    <n v="0.24356390022712837"/>
    <n v="10.613294437357796"/>
    <n v="0.1191493143423725"/>
    <n v="0.21076251853092437"/>
    <n v="2.1247899265556951"/>
    <n v="59.383284277000008"/>
    <n v="7.9739722768113479"/>
    <n v="0"/>
    <n v="0"/>
    <n v="19.655400434999983"/>
    <n v="2.6393221605464476"/>
    <n v="544.29149153800006"/>
    <n v="0.82050907420140617"/>
    <n v="190.24193925699993"/>
    <n v="396.55412694199981"/>
    <n v="779.71466974599969"/>
    <n v="25.545639113626716"/>
    <n v="104.69988711597441"/>
    <n v="0.87780309062817818"/>
    <n v="0.61101530811397375"/>
    <n v="16.343203544535811"/>
    <n v="0.28678610612296013"/>
    <n v="1.1754050389558219"/>
    <n v="220.25398330699994"/>
    <n v="1271.0342662170001"/>
    <n v="0.33202869187195694"/>
    <n v="1.9160599885643517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164.4231601731617"/>
    <n v="745.18733948199986"/>
    <n v="1.1233557450939817"/>
    <n v="2632.8140020629999"/>
    <n v="8157.5480026639989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797504159773808"/>
    <n v="113.60937749099999"/>
    <n v="15.255438252173333"/>
    <n v="81.276503600961618"/>
    <n v="3.56484347"/>
    <n v="0.47868627252672424"/>
    <n v="4.5930614215329904"/>
    <n v="35.688087995999993"/>
    <n v="117.17422096099999"/>
    <n v="537.817794241"/>
    <n v="0.81075009861864922"/>
    <n v="1889.0792672380003"/>
    <n v="5974.1028653829999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1.130098571367984"/>
    <n v="0.11715949605010274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27.845529679589589"/>
    <n v="0.31260564647533234"/>
    <n v="293.1924565068332"/>
    <n v="3.2915020278888893"/>
    <n v="285.08826750499986"/>
    <n v="0.42976514252543513"/>
    <n v="67.601833455999994"/>
    <n v="207.41289609799998"/>
    <n v="1398.4930265629998"/>
    <n v="-0.13998931670755388"/>
    <n v="4.8646279417127847E-2"/>
    <n v="0.23819908735556972"/>
    <n v="9.0775569657831401"/>
    <n v="0.10190847853705182"/>
    <n v="0.31267099706797619"/>
    <n v="2.1082016462537658"/>
    <n v="28.001256311999999"/>
    <n v="3.7600015604771251"/>
    <n v="0"/>
    <n v="0"/>
    <n v="39.600577143999999"/>
    <n v="5.317555405306015"/>
    <n v="605.41962769700001"/>
    <n v="0.91265857715570109"/>
    <n v="139.76771178499985"/>
    <n v="536.32183872699966"/>
    <n v="784.95211071799952"/>
    <n v="18.767972713806447"/>
    <n v="105.40316935474975"/>
    <n v="3.8931319623075167E-2"/>
    <n v="0.40884493087139795"/>
    <n v="5.1425356541675971"/>
    <n v="0.21069716793828053"/>
    <n v="1.1833003816351224"/>
    <n v="217.48643404899985"/>
    <n v="1332.8952911479996"/>
    <n v="0.32785666398838326"/>
    <n v="2.009314307407108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164.4231601731617"/>
    <n v="681.51779380699998"/>
    <n v="1.0273751156173017"/>
    <n v="3314.33179587"/>
    <n v="8095.4353085399989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4485327728224"/>
    <n v="74.453888712999998"/>
    <n v="9.9976491992074799"/>
    <n v="91.274152800169105"/>
    <n v="3.1979194999999998"/>
    <n v="0.42941581535851442"/>
    <n v="5.0224772368915049"/>
    <n v="36.072754482999997"/>
    <n v="77.651808212999995"/>
    <n v="520.18586401100004"/>
    <n v="0.78417029905477709"/>
    <n v="2409.2651312490002"/>
    <n v="6072.605034121000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3.6969263706377529"/>
    <n v="3.8915201670583148E-2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1.663610411929358"/>
    <n v="0.24320481656252449"/>
    <n v="271.62513366003179"/>
    <n v="3.0493781760948817"/>
    <n v="187.14665120099994"/>
    <n v="0.28212001823310762"/>
    <n v="92.035440808000004"/>
    <n v="299.44833690600001"/>
    <n v="1407.0783132940001"/>
    <n v="0.10287921964863345"/>
    <n v="6.4738325764444049E-2"/>
    <n v="0.24940769221981163"/>
    <n v="12.358495533251418"/>
    <n v="0.13874167703357937"/>
    <n v="0.45141267410155556"/>
    <n v="2.1211438027579979"/>
    <n v="52.285182135999989"/>
    <n v="7.0208409305171271"/>
    <n v="0"/>
    <n v="0"/>
    <n v="39.750258672000015"/>
    <n v="5.3376546027342924"/>
    <n v="612.22130481900001"/>
    <n v="0.9229119760883564"/>
    <n v="69.296488987999936"/>
    <n v="605.61832771499962"/>
    <n v="615.75196112499941"/>
    <n v="9.3051148786779372"/>
    <n v="82.683016393969851"/>
    <n v="-0.70944458840049895"/>
    <n v="-2.1900406981784304E-2"/>
    <n v="0.57043555077278074"/>
    <n v="0.10446313952894515"/>
    <n v="0.92823437333688419"/>
    <n v="95.111210392999936"/>
    <n v="1166.5948542219994"/>
    <n v="0.14337834119952828"/>
    <n v="1.758619560818524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64.4231601731617"/>
    <n v="690.54406846899997"/>
    <n v="1.0409820530424627"/>
    <n v="4004.8758643390001"/>
    <n v="8191.220567162999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403104859157068"/>
    <n v="151.94787232500002"/>
    <n v="20.403521566578313"/>
    <n v="111.67767436674742"/>
    <n v="17.355477457999999"/>
    <n v="2.3304890894105954"/>
    <n v="7.3529663263021003"/>
    <n v="55.100792912999992"/>
    <n v="169.30334978300002"/>
    <n v="520.17984901700004"/>
    <n v="0.78416123156569273"/>
    <n v="2929.4449802660001"/>
    <n v="6213.0983981520003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5.6823878568767503"/>
    <n v="5.9814896822704203E-2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2.876463964742523"/>
    <n v="0.2568208214767701"/>
    <n v="265.62174066126784"/>
    <n v="2.9819815572832216"/>
    <n v="210.04292677099994"/>
    <n v="0.31663571829947434"/>
    <n v="97.766598755000018"/>
    <n v="397.21493566100003"/>
    <n v="1435.9113904699998"/>
    <n v="0.41827367172815033"/>
    <n v="0.13433339207770434"/>
    <n v="0.31420078164424159"/>
    <n v="13.128073961588793"/>
    <n v="0.14738128866503677"/>
    <n v="0.59879396276659236"/>
    <n v="2.1646091183616054"/>
    <n v="50.072099220999995"/>
    <n v="6.7236687207724106"/>
    <n v="0"/>
    <n v="0"/>
    <n v="47.694499534000023"/>
    <n v="6.4044052408163825"/>
    <n v="617.94644777200006"/>
    <n v="0.93154252023072948"/>
    <n v="72.597620696999911"/>
    <n v="678.21594841199953"/>
    <n v="542.21077854099929"/>
    <n v="9.7483900031537321"/>
    <n v="72.807925141129445"/>
    <n v="-0.50322830714983313"/>
    <n v="-0.11381087949401225"/>
    <n v="-0.20090468549648621"/>
    <n v="0.10943953281173334"/>
    <n v="0.8173724389216156"/>
    <n v="112.27632801599992"/>
    <n v="1075.4921719109993"/>
    <n v="0.16925442963443754"/>
    <n v="1.621283999483472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164.4231601731617"/>
    <n v="707.00637245300004"/>
    <n v="1.0657986632800509"/>
    <n v="4711.8822367920002"/>
    <n v="8164.2239137569986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6.83227541526427"/>
    <n v="129.545892528"/>
    <n v="17.395389429364183"/>
    <n v="129.0730637961116"/>
    <n v="0"/>
    <n v="0"/>
    <n v="7.3529663263021003"/>
    <n v="35.85960748200003"/>
    <n v="129.545892528"/>
    <n v="607.78890303100002"/>
    <n v="0.91623021467172294"/>
    <n v="3537.2338832969999"/>
    <n v="6295.2298763330009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1.695752794848145"/>
    <n v="0.12311377968349581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3.322896504948487"/>
    <n v="0.14956844860832802"/>
    <n v="250.96804296688163"/>
    <n v="2.8174729739049207"/>
    <n v="180.88601506000003"/>
    <n v="0.27268222829182387"/>
    <n v="129.728740303"/>
    <n v="526.94367596400002"/>
    <n v="1474.7068843759998"/>
    <n v="0.42663707107326942"/>
    <n v="0.19459101929005329"/>
    <n v="0.33944599518097585"/>
    <n v="17.419942181986041"/>
    <n v="0.19556360931263561"/>
    <n v="0.79435757207922797"/>
    <n v="2.2230925877578489"/>
    <n v="54.759657793999999"/>
    <n v="7.3531128911668153"/>
    <n v="0"/>
    <n v="0"/>
    <n v="74.969082509000003"/>
    <n v="10.066829290819227"/>
    <n v="737.51764333400001"/>
    <n v="1.1117938239843586"/>
    <n v="-30.511270880999973"/>
    <n v="647.70467753099956"/>
    <n v="394.28715304799937"/>
    <n v="-4.0970456770375563"/>
    <n v="52.944778413432246"/>
    <n v="-1.2598642279326338"/>
    <n v="-0.2662480465237983"/>
    <n v="-0.53889479573050791"/>
    <n v="-4.5995160704307626E-2"/>
    <n v="0.59438038614707167"/>
    <n v="51.157274757000025"/>
    <n v="959.46720616299933"/>
    <n v="7.7118618979188189E-2"/>
    <n v="1.446378569745564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6164.4231601731617"/>
    <n v="720.36050502600006"/>
    <n v="1.0859297642150911"/>
    <n v="5432.2427418180005"/>
    <n v="8229.282412954999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096348887729764"/>
    <n v="122.542537349"/>
    <n v="16.454980680977755"/>
    <n v="145.52804447708934"/>
    <n v="18.359417544999999"/>
    <n v="2.4652979084037576"/>
    <n v="9.8182642347058575"/>
    <n v="38.460252065999981"/>
    <n v="140.901954894"/>
    <n v="508.93777265299991"/>
    <n v="0.76721401520656418"/>
    <n v="4046.1716559500001"/>
    <n v="6318.0119235600005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3.8407178025374327"/>
    <n v="4.0428802973362855E-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28.389790614578271"/>
    <n v="0.31871574900852695"/>
    <n v="256.64491416191709"/>
    <n v="2.8812039213963603"/>
    <n v="238.24151374100015"/>
    <n v="0.35914455198188983"/>
    <n v="132.63446139200002"/>
    <n v="659.57813735600007"/>
    <n v="1514.1720378320001"/>
    <n v="0.4235853451128937"/>
    <n v="0.23452391902537073"/>
    <n v="0.35445282472498318"/>
    <n v="17.810121669192451"/>
    <n v="0.19994392860420859"/>
    <n v="0.99430150068343659"/>
    <n v="2.2825855561926462"/>
    <n v="60.650792296999988"/>
    <n v="8.1441729306682529"/>
    <n v="0"/>
    <n v="0"/>
    <n v="71.983669095000039"/>
    <n v="9.6659487385241984"/>
    <n v="641.57223404499996"/>
    <n v="0.9671579438107728"/>
    <n v="78.788270981000124"/>
    <n v="726.49294851199966"/>
    <n v="397.09845156299957"/>
    <n v="10.579668945385819"/>
    <n v="53.322278861468831"/>
    <n v="3.7001981307668519E-2"/>
    <n v="-0.24221565110485932"/>
    <n v="-0.5299625079613155"/>
    <n v="0.1187718204043184"/>
    <n v="0.59861836520371392"/>
    <n v="105.60705234900013"/>
    <n v="935.17625385299971"/>
    <n v="0.15920062337768126"/>
    <n v="1.409760421012374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64.4231601731617"/>
    <n v="694.04686913299997"/>
    <n v="1.0462624584403306"/>
    <n v="6126.2896109510002"/>
    <n v="8246.408204392000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619774569826465"/>
    <n v="127.78489702100001"/>
    <n v="17.158923401535443"/>
    <n v="162.68696787862478"/>
    <n v="0"/>
    <n v="0"/>
    <n v="9.8182642347058575"/>
    <n v="42.47508101599999"/>
    <n v="127.78489702100001"/>
    <n v="535.31118469300009"/>
    <n v="0.80697143238632907"/>
    <n v="4581.4828406430006"/>
    <n v="6475.8847574790016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5.5702223839188685"/>
    <n v="5.8634201952689972E-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1.314987247269485"/>
    <n v="0.23929102605400138"/>
    <n v="237.74543717173401"/>
    <n v="2.6690304310535855"/>
    <n v="197.63116803599991"/>
    <n v="0.29792522800669141"/>
    <n v="98.209037800000004"/>
    <n v="757.7871751560001"/>
    <n v="1536.5421350680001"/>
    <n v="0.29496848280893406"/>
    <n v="0.24203732579290826"/>
    <n v="0.39523182428830217"/>
    <n v="13.187484563780346"/>
    <n v="0.14804825711272956"/>
    <n v="1.1423497577961663"/>
    <n v="2.3163080524253923"/>
    <n v="45.821968952000006"/>
    <n v="6.1529623115452443"/>
    <n v="0"/>
    <n v="0"/>
    <n v="52.387068847999998"/>
    <n v="7.0345222522351012"/>
    <n v="633.52022249300012"/>
    <n v="0.95501968949905869"/>
    <n v="60.526646639999882"/>
    <n v="787.01959515199951"/>
    <n v="233.98131184499931"/>
    <n v="8.1275026834891353"/>
    <n v="31.418950916236383"/>
    <n v="-0.72936137584832683"/>
    <n v="-0.33436016636710675"/>
    <n v="-0.76378710927695892"/>
    <n v="9.124276894127184E-2"/>
    <n v="0.35272237862819394"/>
    <n v="99.422130235999887"/>
    <n v="783.38839269699929"/>
    <n v="0.14987697089396182"/>
    <n v="1.180943106451383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64.4231601731617"/>
    <n v="708.7273574269999"/>
    <n v="1.0683930154051247"/>
    <n v="6835.0169683780005"/>
    <n v="8273.578248490999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138183396891844"/>
    <n v="129.71795946899999"/>
    <n v="17.418494534344394"/>
    <n v="180.10546241296919"/>
    <n v="8.8556205800000001"/>
    <n v="1.1891304743181748"/>
    <n v="11.007394709024032"/>
    <n v="34.882089368000003"/>
    <n v="138.57358004899999"/>
    <n v="529.98403618000009"/>
    <n v="0.79894085729469211"/>
    <n v="5111.4668768230003"/>
    <n v="6432.258941828999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1809908184566735"/>
    <n v="4.4010641427795066E-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4.001607618068341"/>
    <n v="0.26945215811043255"/>
    <n v="247.25188717403202"/>
    <n v="2.7757538434953348"/>
    <n v="207.93814482599981"/>
    <n v="0.31346279953822764"/>
    <n v="98.620466428"/>
    <n v="856.40764158400009"/>
    <n v="1381.6853359350002"/>
    <n v="-0.61092973679619123"/>
    <n v="-8.3209165924967854E-3"/>
    <n v="9.0592169397113897E-2"/>
    <n v="13.242731095081229"/>
    <n v="0.14866847794643456"/>
    <n v="1.2910182357426008"/>
    <n v="2.0828643722176152"/>
    <n v="45.564035513999997"/>
    <n v="6.1183270752339496"/>
    <n v="0"/>
    <n v="0"/>
    <n v="53.056430914000003"/>
    <n v="7.1244040198472796"/>
    <n v="628.60450260800008"/>
    <n v="0.94760933524112667"/>
    <n v="80.122854818999812"/>
    <n v="867.14244997099934"/>
    <n v="459.63397072699922"/>
    <n v="10.75887652298711"/>
    <n v="61.719532435449338"/>
    <n v="-1.5505597656430186"/>
    <n v="-0.16365245500859149"/>
    <n v="-0.41440976650793027"/>
    <n v="0.12078368016399797"/>
    <n v="0.69288947127771983"/>
    <n v="109.31767839799981"/>
    <n v="1013.5008134569994"/>
    <n v="0.16479432159179305"/>
    <n v="1.5278332053329862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64.4231601731617"/>
    <n v="744.25880173999997"/>
    <n v="1.1219559921033615"/>
    <n v="7579.2757701180008"/>
    <n v="8282.514181556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547126970442552"/>
    <n v="122.90430777200001"/>
    <n v="16.503559121168369"/>
    <n v="196.60902153413755"/>
    <n v="18.560992979000002"/>
    <n v="2.4923654063027376"/>
    <n v="13.499760115326769"/>
    <n v="34.511269901999967"/>
    <n v="141.465300751"/>
    <n v="598.76987387800011"/>
    <n v="0.90263419971361147"/>
    <n v="5710.2367507010003"/>
    <n v="6538.1885527649993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2255887853306859"/>
    <n v="5.5006462407202535E-2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19.536216150374255"/>
    <n v="0.21932179238975008"/>
    <n v="234.22760083174086"/>
    <n v="2.6295377183664206"/>
    <n v="181.97792037799985"/>
    <n v="0.27432825479695261"/>
    <n v="244.30488539699996"/>
    <n v="1100.7125269810001"/>
    <n v="1405.2103709799999"/>
    <n v="0.10655426664839585"/>
    <n v="1.5067822188410851E-2"/>
    <n v="4.706493569419079E-2"/>
    <n v="32.805197741475723"/>
    <n v="0.36828496946287137"/>
    <n v="1.6593032052054721"/>
    <n v="2.1183279152371566"/>
    <n v="81.370511893999989"/>
    <n v="10.92641159700915"/>
    <n v="0"/>
    <n v="0"/>
    <n v="162.93437350299996"/>
    <n v="21.878786144466567"/>
    <n v="843.07475927500013"/>
    <n v="1.270919169176483"/>
    <n v="-98.815957535000109"/>
    <n v="768.32649243599917"/>
    <n v="339.11525781099937"/>
    <n v="-13.268981591101467"/>
    <n v="45.536310383492477"/>
    <n v="-5.5531526204967738"/>
    <n v="-0.27415260758977911"/>
    <n v="-0.58915302415369064"/>
    <n v="-0.14896317707312129"/>
    <n v="0.51120980312926356"/>
    <n v="-62.326965019000113"/>
    <n v="889.58761980999918"/>
    <n v="-9.3956714665918761E-2"/>
    <n v="1.3410364220260376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64.4231601731617"/>
    <n v="850.43727976600007"/>
    <n v="1.282018028823892"/>
    <n v="8429.7130498840015"/>
    <n v="8429.7130498840015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55808093240028"/>
    <n v="128.694355374"/>
    <n v="17.28104523736905"/>
    <n v="213.89006677150661"/>
    <n v="0"/>
    <n v="0"/>
    <n v="13.499760115326769"/>
    <n v="90.500702256999972"/>
    <n v="128.694355374"/>
    <n v="940.22431259599978"/>
    <n v="1.4173702735824176"/>
    <n v="6650.4610632969998"/>
    <n v="6650.4610632969998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7.4265003148491955"/>
    <n v="7.8174063663905197E-2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2.056579883050848"/>
    <n v="-0.13535224475852553"/>
    <n v="238.91750325438551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46.758326931115164"/>
    <n v="0.52492867568327173"/>
    <n v="2.1842318808887438"/>
    <n v="2.1842318808887438"/>
    <n v="176.38282100399999"/>
    <n v="23.684640247094261"/>
    <n v="0"/>
    <n v="0"/>
    <n v="171.83296456400001"/>
    <n v="23.073686684020899"/>
    <n v="1288.4400981639997"/>
    <n v="1.9422989492656892"/>
    <n v="-438.0028183979997"/>
    <n v="330.32367403799947"/>
    <n v="330.32367403799947"/>
    <n v="-58.814906814166008"/>
    <n v="44.355778755296285"/>
    <n v="2.0483116618978725E-2"/>
    <n v="-0.47510367460770753"/>
    <n v="-0.47510367460770753"/>
    <n v="-0.6602809204417972"/>
    <n v="0.49795665775679981"/>
    <n v="-386.1454056659997"/>
    <n v="870.01478491199964"/>
    <n v="-0.58210685677789209"/>
    <n v="1.311530745579994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5620.3541571732358"/>
    <n v="804.5056445759999"/>
    <n v="1.0630127140250922"/>
    <n v="804.5056445759999"/>
    <n v="8675.6966548689998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52.263765762892305"/>
    <n v="126.497855774"/>
    <n v="16.986099830935697"/>
    <n v="16.986099830935697"/>
    <n v="136.00196669600001"/>
    <n v="18.26230942308722"/>
    <n v="18.26230942308722"/>
    <n v="31.241050704999964"/>
    <n v="262.49982247000003"/>
    <n v="515.57180654400008"/>
    <n v="0.68123746432879551"/>
    <n v="515.57180654400008"/>
    <n v="6778.176696426999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3.710913652163269"/>
    <n v="0.12650345895136128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38.797962126056063"/>
    <n v="0.38177524969629678"/>
    <n v="254.79849637035124"/>
    <n v="2.5072388920319879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5785758016546561"/>
    <n v="1.5533320252315545E-2"/>
    <n v="1.5533320252315545E-2"/>
    <n v="1.8893871054246572"/>
    <n v="8.6370738000000002E-2"/>
    <n v="1.1597840684040553E-2"/>
    <n v="0"/>
    <n v="0"/>
    <n v="11.669503539999999"/>
    <n v="1.5669779609706154"/>
    <n v="527.32768082200005"/>
    <n v="0.69677078458111108"/>
    <n v="277.17796375399979"/>
    <n v="277.17796375399979"/>
    <n v="467.60047483799923"/>
    <n v="37.219386324401405"/>
    <n v="62.789272576932611"/>
    <n v="0.98124131280550464"/>
    <n v="0.98124131280550464"/>
    <n v="-0.35175332857798347"/>
    <n v="0.36624192944398121"/>
    <n v="0.61785178660733042"/>
    <n v="372.91787865999981"/>
    <n v="1034.6842355929994"/>
    <n v="0.49274538839534254"/>
    <n v="1.367153238578413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5620.3541571732358"/>
    <n v="702.33640622000007"/>
    <n v="0.92801403491460899"/>
    <n v="1506.842050796"/>
    <n v="8783.4618688940009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9.988347592808992"/>
    <n v="134.78256202899999"/>
    <n v="18.098568075210327"/>
    <n v="35.084667906146024"/>
    <n v="0"/>
    <n v="0"/>
    <n v="18.26230942308722"/>
    <n v="33.762572031000019"/>
    <n v="134.78256202899999"/>
    <n v="485.86119095599992"/>
    <n v="0.64198011128908949"/>
    <n v="1001.4329975000001"/>
    <n v="6765.8853946259997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3.5200325827479095"/>
    <n v="3.2477507235183181E-2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29.068236729380008"/>
    <n v="0.28603392362551949"/>
    <n v="270.91965471487003"/>
    <n v="2.6658724623307442"/>
    <n v="241.05473115100017"/>
    <n v="0.31851143086070266"/>
    <n v="29.162966730999997"/>
    <n v="40.918841008999998"/>
    <n v="1429.074775628"/>
    <n v="-2.8149731168705117E-2"/>
    <n v="-0.32668685342324566"/>
    <n v="-7.4941402813855085E-4"/>
    <n v="3.915995739437967"/>
    <n v="3.8533731394864344E-2"/>
    <n v="5.4067051647179884E-2"/>
    <n v="1.888270972400383"/>
    <n v="11.443782362"/>
    <n v="1.536668178721702"/>
    <n v="0"/>
    <n v="0"/>
    <n v="17.719184368999997"/>
    <n v="2.3793275607162649"/>
    <n v="515.02415768699996"/>
    <n v="0.68051384268395387"/>
    <n v="187.31224853300017"/>
    <n v="464.49021228699996"/>
    <n v="588.50169863999963"/>
    <n v="25.152240989942044"/>
    <n v="79.02385809316533"/>
    <n v="1.8204992964905258"/>
    <n v="1.2513949248417138"/>
    <n v="-0.14806653712770479"/>
    <n v="0.2475001922306552"/>
    <n v="0.77760148993036105"/>
    <n v="211.89176442000019"/>
    <n v="1146.9693638999997"/>
    <n v="0.27997769946583839"/>
    <n v="1.5155182870911394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620.3541571732358"/>
    <n v="745.36230624500013"/>
    <n v="0.98486519446495924"/>
    <n v="2252.2043570410001"/>
    <n v="8794.2907443439999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5.402617512109742"/>
    <n v="147.64483649499999"/>
    <n v="19.82571101210489"/>
    <n v="54.910378918250913"/>
    <n v="10.190724968"/>
    <n v="1.3684079512408274"/>
    <n v="19.630717374328047"/>
    <n v="41.139687045999992"/>
    <n v="157.835561463"/>
    <n v="543.31373517099996"/>
    <n v="0.71789354379933756"/>
    <n v="1544.746732671"/>
    <n v="6843.946322971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5.3043155396618769"/>
    <n v="4.8940156736441358E-2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27.131030624680992"/>
    <n v="0.26697165066562173"/>
    <n v="261.89175178856652"/>
    <n v="2.5770371291056318"/>
    <n v="239.08729302100016"/>
    <n v="0.31591180740206304"/>
    <n v="162.735234835"/>
    <n v="203.654075844"/>
    <n v="1512.7713257510002"/>
    <n v="1.0589314641048531"/>
    <n v="0.45663777955451446"/>
    <n v="7.3270341158240049E-2"/>
    <n v="21.852045854884981"/>
    <n v="0.21502599119815391"/>
    <n v="0.26909304284533381"/>
    <n v="1.9988612429604831"/>
    <n v="82.011477496999987"/>
    <n v="11.012480294807517"/>
    <n v="0"/>
    <n v="0"/>
    <n v="80.723757338000013"/>
    <n v="10.839565560077462"/>
    <n v="706.04897000599999"/>
    <n v="0.93291953499749158"/>
    <n v="39.313336239000165"/>
    <n v="503.8035485260001"/>
    <n v="437.57309562199987"/>
    <n v="5.2789847697960148"/>
    <n v="58.757203749334607"/>
    <n v="-0.79335084370701592"/>
    <n v="0.27045342438129927"/>
    <n v="-0.43880356160985923"/>
    <n v="5.1945659467467806E-2"/>
    <n v="0.57817588614514936"/>
    <n v="76.352058186000164"/>
    <n v="1003.067438779"/>
    <n v="0.10088581620390916"/>
    <n v="1.3253772023049297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620.3541571732358"/>
    <n v="890.75322697199999"/>
    <n v="1.1769737250621177"/>
    <n v="3142.9575840130001"/>
    <n v="8939.8566318339999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9.755551443596556"/>
    <n v="132.805696504"/>
    <n v="17.833115076386559"/>
    <n v="72.743493994637475"/>
    <n v="0"/>
    <n v="0"/>
    <n v="19.630717374328047"/>
    <n v="34.431040750999983"/>
    <n v="132.805696504"/>
    <n v="575.30109036699992"/>
    <n v="0.76015920780136603"/>
    <n v="2120.0478230379999"/>
    <n v="6881.4296190969999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5.7862834478631813"/>
    <n v="5.3387023592859587E-2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42.358832499323881"/>
    <n v="0.41681451726075175"/>
    <n v="276.40505460830082"/>
    <n v="2.7198492641842655"/>
    <n v="355.85632110900008"/>
    <n v="0.47020154085361132"/>
    <n v="78.689051735000007"/>
    <n v="282.343127579"/>
    <n v="1523.8585440300001"/>
    <n v="0.16400765648192595"/>
    <n v="0.36126119875206042"/>
    <n v="8.9643291089626764E-2"/>
    <n v="10.566345810322414"/>
    <n v="0.10397374215188773"/>
    <n v="0.37306678499722157"/>
    <n v="2.013511051912364"/>
    <n v="44.786713214999992"/>
    <n v="6.0139484350519679"/>
    <n v="0"/>
    <n v="0"/>
    <n v="33.902338520000015"/>
    <n v="4.5523973752704459"/>
    <n v="653.99014210199994"/>
    <n v="0.86413294995325385"/>
    <n v="236.76308487000006"/>
    <n v="740.56663339600016"/>
    <n v="534.56846870700008"/>
    <n v="31.792486689001464"/>
    <n v="71.781717724529628"/>
    <n v="0.69397553874391993"/>
    <n v="0.38082505674911715"/>
    <n v="-0.31897951300745253"/>
    <n v="0.31284077510886399"/>
    <n v="0.70633821227190186"/>
    <n v="277.16726937400006"/>
    <n v="1062.7482741040001"/>
    <n v="0.36622779870172356"/>
    <n v="1.4042349296084449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620.3541571732358"/>
    <n v="890.91795143900003"/>
    <n v="1.1771913794737587"/>
    <n v="4033.8755354519999"/>
    <n v="9149.2567894659987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661480421714273"/>
    <n v="135.566001559"/>
    <n v="18.203768135611799"/>
    <n v="90.947262130249271"/>
    <n v="0"/>
    <n v="0"/>
    <n v="19.630717374328047"/>
    <n v="92.965918965999975"/>
    <n v="135.566001559"/>
    <n v="614.17783413200004"/>
    <n v="0.81152798710169183"/>
    <n v="2734.22565717"/>
    <n v="6975.421589218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0491785154508166"/>
    <n v="2.8133182000153977E-2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37.160592415098726"/>
    <n v="0.36566339237206691"/>
    <n v="291.90203661147018"/>
    <n v="2.8723408861559689"/>
    <n v="298.03177583600001"/>
    <n v="0.39379657437222093"/>
    <n v="115.10552462699999"/>
    <n v="397.44865220600002"/>
    <n v="1546.9286278490001"/>
    <n v="0.25066521783850315"/>
    <n v="0.32726952606440207"/>
    <n v="9.9390569262351569E-2"/>
    <n v="15.456340508250054"/>
    <n v="0.15209170620240492"/>
    <n v="0.52515849119962654"/>
    <n v="2.043994110146401"/>
    <n v="45.714474112999994"/>
    <n v="6.1385279319631385"/>
    <n v="0"/>
    <n v="0"/>
    <n v="69.391050514"/>
    <n v="9.3178125762869168"/>
    <n v="729.28335875900007"/>
    <n v="0.96361969330409691"/>
    <n v="161.63459268"/>
    <n v="902.20122607600013"/>
    <n v="626.90657239900008"/>
    <n v="21.704251906848675"/>
    <n v="84.180854752700355"/>
    <n v="1.3325076788232408"/>
    <n v="0.48971915939203647"/>
    <n v="1.8115429553193563E-2"/>
    <n v="0.21357168616966204"/>
    <n v="0.82834677600956819"/>
    <n v="182.92625120899999"/>
    <n v="1150.56331492"/>
    <n v="0.24170486816981598"/>
    <n v="1.5202670612651943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20.3541571732358"/>
    <n v="734.12080426300008"/>
    <n v="0.97001152673475677"/>
    <n v="4767.9963397150004"/>
    <n v="9192.8335252599991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374743170608706"/>
    <n v="133.09275389800001"/>
    <n v="17.871661070086279"/>
    <n v="108.81892320033555"/>
    <n v="6.7290461070000003"/>
    <n v="0.90357459611551894"/>
    <n v="20.534291970443565"/>
    <n v="30.895014046999975"/>
    <n v="139.821800005"/>
    <n v="630.79708450299984"/>
    <n v="0.83348740349739636"/>
    <n v="3365.0227416729999"/>
    <n v="7086.0388247039991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6.3767674873843712"/>
    <n v="5.883511227243618E-2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3.874282753713828"/>
    <n v="0.13652412323736046"/>
    <n v="282.89985540044148"/>
    <n v="2.7837586567985233"/>
    <n v="147.85110809500026"/>
    <n v="0.19535923550979664"/>
    <n v="149.47943605600003"/>
    <n v="546.92808826200007"/>
    <n v="1598.6414651500002"/>
    <n v="0.52894176497426004"/>
    <n v="0.37690715821615428"/>
    <n v="0.11332877206770808"/>
    <n v="20.072060573544196"/>
    <n v="0.1975107845223055"/>
    <n v="0.72266927572193196"/>
    <n v="2.112323529461098"/>
    <n v="80.242451634000005"/>
    <n v="10.774935952821911"/>
    <n v="0"/>
    <n v="0"/>
    <n v="69.23698442200002"/>
    <n v="9.2971246207222862"/>
    <n v="780.27652055899989"/>
    <n v="1.0309981880197019"/>
    <n v="-46.155716295999781"/>
    <n v="856.04550978000032"/>
    <n v="508.15323540600036"/>
    <n v="-6.1977778198303666"/>
    <n v="68.234686929716261"/>
    <n v="-1.6357745040796794"/>
    <n v="0.26220197532124923"/>
    <n v="-6.2812368331448876E-2"/>
    <n v="-6.0986661284945072E-2"/>
    <n v="0.6714351273374255"/>
    <n v="-1.6283279609997763"/>
    <n v="1036.6586589430005"/>
    <n v="-2.1515490125088854E-3"/>
    <n v="1.3697620917767341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620.3541571732358"/>
    <n v="761.42231961999994"/>
    <n v="1.006085677528239"/>
    <n v="5529.4186593350005"/>
    <n v="9247.249472427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024140286685764"/>
    <n v="132.97285224499998"/>
    <n v="17.855560706682557"/>
    <n v="126.6744839070181"/>
    <n v="0"/>
    <n v="0"/>
    <n v="20.534291970443565"/>
    <n v="41.393803588000026"/>
    <n v="132.97285224499998"/>
    <n v="638.16059073499991"/>
    <n v="0.84321698190022343"/>
    <n v="4003.1833324079998"/>
    <n v="7116.4105124079997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2.544093136525051"/>
    <n v="0.11573781379099252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16.551553537120753"/>
    <n v="0.16286869562801556"/>
    <n v="286.12851243261377"/>
    <n v="2.8155289168095119"/>
    <n v="210.85402506100002"/>
    <n v="0.27860650941900805"/>
    <n v="91.870387643000001"/>
    <n v="638.79847590500003"/>
    <n v="1560.7831124899999"/>
    <n v="-0.29182702746959854"/>
    <n v="0.21227088404917449"/>
    <n v="5.8368363927738809E-2"/>
    <n v="12.336332236324782"/>
    <n v="0.12139055924013105"/>
    <n v="0.84405983496206294"/>
    <n v="2.0623003748928834"/>
    <n v="54.717933922"/>
    <n v="7.3475102202694424"/>
    <n v="0"/>
    <n v="0"/>
    <n v="37.152453721000001"/>
    <n v="4.9888220160553409"/>
    <n v="730.03097837799987"/>
    <n v="0.96460754114035441"/>
    <n v="31.391341242000024"/>
    <n v="887.43685102200038"/>
    <n v="570.0558475290004"/>
    <n v="4.2152213007959709"/>
    <n v="76.546953907549792"/>
    <n v="-2.0288441069673073"/>
    <n v="0.37012574064593973"/>
    <n v="0.44578854046407002"/>
    <n v="4.1478136387884501E-2"/>
    <n v="0.75322854191662747"/>
    <n v="118.98363741800003"/>
    <n v="1104.4850216040004"/>
    <n v="0.15721595017887702"/>
    <n v="1.4593827008312783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620.3541571732358"/>
    <n v="764.826399993"/>
    <n v="1.0105835710364559"/>
    <n v="6294.2450593280009"/>
    <n v="9291.7153673940011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1.204781382532758"/>
    <n v="129.14079606200002"/>
    <n v="17.340993179162691"/>
    <n v="144.01547708618079"/>
    <n v="0"/>
    <n v="0"/>
    <n v="20.534291970443565"/>
    <n v="46.241126704999971"/>
    <n v="129.14079606200002"/>
    <n v="607.162896101"/>
    <n v="0.80225898027081843"/>
    <n v="4610.346228509"/>
    <n v="7214.6356358559997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3.2812489466119787"/>
    <n v="3.0274374994800894E-2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1.171015116566721"/>
    <n v="0.20832459076563756"/>
    <n v="278.90973693460222"/>
    <n v="2.7444955514667475"/>
    <n v="180.575652776"/>
    <n v="0.23859896576043843"/>
    <n v="114.60547796100001"/>
    <n v="753.40395386600005"/>
    <n v="1542.7541290589998"/>
    <n v="-0.13592985745774999"/>
    <n v="0.14225125302987185"/>
    <n v="1.8876382942537795E-2"/>
    <n v="15.389194369393937"/>
    <n v="0.15143098248076589"/>
    <n v="0.99549081744282897"/>
    <n v="2.0384782442001881"/>
    <n v="67.218410650999999"/>
    <n v="9.0260710492564353"/>
    <n v="0"/>
    <n v="0"/>
    <n v="47.387067310000006"/>
    <n v="6.3631233201375004"/>
    <n v="721.76837406200002"/>
    <n v="0.95368996275158424"/>
    <n v="43.058025930999989"/>
    <n v="930.49487695300036"/>
    <n v="534.32560247900028"/>
    <n v="5.7818207471727847"/>
    <n v="71.749105709336774"/>
    <n v="-0.4534970066625339"/>
    <n v="0.28080372818323518"/>
    <n v="0.34557463111696274"/>
    <n v="5.6893608284871632E-2"/>
    <n v="0.70601730726655887"/>
    <n v="65.970174814999979"/>
    <n v="1064.8481440700004"/>
    <n v="8.7167983279672512E-2"/>
    <n v="1.4070095384464405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620.3541571732358"/>
    <n v="939.74358420299995"/>
    <n v="1.2417058657901427"/>
    <n v="7233.9886435310009"/>
    <n v="9537.4120824640013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4.09831494816747"/>
    <n v="97.312699206000005"/>
    <n v="13.067124445841225"/>
    <n v="157.08260153202201"/>
    <n v="163.19999999999999"/>
    <n v="21.91445440277954"/>
    <n v="42.448746373223102"/>
    <n v="43.538990109000054"/>
    <n v="260.51269920599998"/>
    <n v="619.16008268299993"/>
    <n v="0.81811115229121301"/>
    <n v="5229.5063111919999"/>
    <n v="7298.4845338460009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6.1337704655506053"/>
    <n v="5.6593105316758152E-2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43.047870872202495"/>
    <n v="0.4235947134989298"/>
    <n v="300.6426205595352"/>
    <n v="2.9583489761794124"/>
    <n v="363.41410182300001"/>
    <n v="0.48018781881568795"/>
    <n v="123.274417554"/>
    <n v="876.67837142000008"/>
    <n v="1567.8195088129996"/>
    <n v="0.25522477681784173"/>
    <n v="0.15689259486283169"/>
    <n v="2.0355688940228989E-2"/>
    <n v="16.553257368359919"/>
    <n v="0.16288546147243438"/>
    <n v="1.1583762789152634"/>
    <n v="2.0715977350825816"/>
    <n v="58.130030410000003"/>
    <n v="7.8056856669861112"/>
    <n v="0"/>
    <n v="0"/>
    <n v="65.144387143999992"/>
    <n v="8.7475717013738095"/>
    <n v="742.43450023699995"/>
    <n v="0.98099661376364733"/>
    <n v="197.30908396600003"/>
    <n v="1127.8039609190005"/>
    <n v="671.10803980500043"/>
    <n v="26.494613503842572"/>
    <n v="90.116216529690206"/>
    <n v="2.2598713941572566"/>
    <n v="0.433006201962715"/>
    <n v="1.8682121427269172"/>
    <n v="0.26070925202649542"/>
    <n v="0.88675124109683001"/>
    <n v="240.13968426900004"/>
    <n v="1205.5656981030006"/>
    <n v="0.31730235734325357"/>
    <n v="1.5929430369024122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620.3541571732358"/>
    <n v="779.45492134000006"/>
    <n v="1.0299125891534688"/>
    <n v="8013.4435648710005"/>
    <n v="9608.1396463770016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6.332691695838598"/>
    <n v="165.05446185699998"/>
    <n v="22.163471068263121"/>
    <n v="179.24607260028512"/>
    <n v="0"/>
    <n v="0"/>
    <n v="42.448746373223102"/>
    <n v="39.148132957000001"/>
    <n v="165.05446185699998"/>
    <n v="588.03292461300009"/>
    <n v="0.77698208750097486"/>
    <n v="5817.5392358050003"/>
    <n v="7356.533422278999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4.847401229459698"/>
    <n v="4.4724446379616874E-2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25.704096929919459"/>
    <n v="0.25293050165249387"/>
    <n v="302.34510987138634"/>
    <n v="2.9751016159192392"/>
    <n v="225.27019918799996"/>
    <n v="0.29765494803211073"/>
    <n v="155.807526182"/>
    <n v="1032.485897602"/>
    <n v="1625.0065685669997"/>
    <n v="0.579870100246896"/>
    <n v="0.20560098657261849"/>
    <n v="0.17610466457425455"/>
    <n v="20.921794902728667"/>
    <n v="0.20587224264853143"/>
    <n v="1.3642485215637947"/>
    <n v="2.1471603765706391"/>
    <n v="81.002848880999991"/>
    <n v="10.877041901335271"/>
    <n v="0"/>
    <n v="0"/>
    <n v="74.804677301000012"/>
    <n v="10.044753001393399"/>
    <n v="743.84045079500015"/>
    <n v="0.98285433014950641"/>
    <n v="35.614470544999961"/>
    <n v="1163.4184314640004"/>
    <n v="626.59965553100051"/>
    <n v="4.7823020271907888"/>
    <n v="84.139642033893892"/>
    <n v="-0.55550172762248384"/>
    <n v="0.3416693318415096"/>
    <n v="0.36325793008709306"/>
    <n v="4.7058259003962391E-2"/>
    <n v="0.82794123934859887"/>
    <n v="69.46267300599996"/>
    <n v="1165.7106927110008"/>
    <n v="9.1782705383579272E-2"/>
    <n v="1.540281656917237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620.3541571732358"/>
    <n v="811.85265980700001"/>
    <n v="1.0727205024705111"/>
    <n v="8825.2962246780007"/>
    <n v="9675.7335044440006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29.451802564209459"/>
    <n v="126.964387872"/>
    <n v="17.048745642143139"/>
    <n v="196.29481824242825"/>
    <n v="0"/>
    <n v="0"/>
    <n v="42.448746373223102"/>
    <n v="38.565173106000003"/>
    <n v="126.964387872"/>
    <n v="596.15757882299999"/>
    <n v="0.78771738908712985"/>
    <n v="6413.6968146280005"/>
    <n v="7353.921127224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3.5221255113252612"/>
    <n v="3.2496817597066421E-2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28.963480497106058"/>
    <n v="0.2850031133833813"/>
    <n v="311.7723742181181"/>
    <n v="3.0678666995139112"/>
    <n v="240.28921127300001"/>
    <n v="0.31749993098044765"/>
    <n v="197.40265225100001"/>
    <n v="1229.8885498530001"/>
    <n v="1578.1043354209999"/>
    <n v="-0.19198237918895056"/>
    <n v="0.11735673003222735"/>
    <n v="0.12303777997341636"/>
    <n v="26.50717782930322"/>
    <n v="0.2608328860584691"/>
    <n v="1.6250814076222637"/>
    <n v="2.0851873245647163"/>
    <n v="96.865009009000019"/>
    <n v="13.007008720297552"/>
    <n v="0"/>
    <n v="0"/>
    <n v="100.53764324199999"/>
    <n v="13.500169109005672"/>
    <n v="793.56023107400006"/>
    <n v="1.0485502751455991"/>
    <n v="18.292428733000008"/>
    <n v="1181.7108601970003"/>
    <n v="743.70804179900051"/>
    <n v="2.456302667802837"/>
    <n v="99.864926292798188"/>
    <n v="-1.1851161410495963"/>
    <n v="0.53803216709390722"/>
    <n v="1.1930833976614954"/>
    <n v="2.4170227324912183E-2"/>
    <n v="0.98267937494919444"/>
    <n v="42.886559022000007"/>
    <n v="1270.9242167520008"/>
    <n v="5.6667044921978597E-2"/>
    <n v="1.6793028241359123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620.3541571732358"/>
    <n v="730.60140184099998"/>
    <n v="0.96536125542146034"/>
    <n v="9555.8976265190013"/>
    <n v="9555.8976265190013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0.929466047283807"/>
    <n v="125.32086581900001"/>
    <n v="16.8280539197753"/>
    <n v="213.12287216220355"/>
    <n v="0"/>
    <n v="0"/>
    <n v="42.448746373223102"/>
    <n v="48.513687258999994"/>
    <n v="125.32086581900001"/>
    <n v="1226.9523301750003"/>
    <n v="1.6212017097358316"/>
    <n v="7640.649144803001"/>
    <n v="7640.64914480300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5.8570070270885308"/>
    <n v="5.4039553222058723E-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66.649876144318299"/>
    <n v="-0.6558404543143711"/>
    <n v="257.17907795685068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46.844094844567223"/>
    <n v="0.46094988051114982"/>
    <n v="2.0860312881334142"/>
    <n v="2.0860312881334142"/>
    <n v="90.774035061000006"/>
    <n v="12.189114291057573"/>
    <n v="0"/>
    <n v="0"/>
    <n v="258.08047612699994"/>
    <n v="34.654980553509645"/>
    <n v="1575.8068413630003"/>
    <n v="2.0821515902469816"/>
    <n v="-845.20543952200023"/>
    <n v="336.5054206750001"/>
    <n v="336.5054206750001"/>
    <n v="-113.49397098888552"/>
    <n v="45.185862118078703"/>
    <n v="0.92968036738518878"/>
    <n v="1.8714210100150064E-2"/>
    <n v="1.8714210100150064E-2"/>
    <n v="-1.116790334825521"/>
    <n v="0.44463272933829023"/>
    <n v="-804.3074097770002"/>
    <n v="852.76221264100036"/>
    <n v="-1.062750781603462"/>
    <n v="1.1267752814280199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019.7474025148513"/>
    <n v="784.47254017"/>
    <n v="0.8729353862177387"/>
    <n v="784.47254017"/>
    <n v="9535.8645221129991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3.647039272012513"/>
    <n v="123.47140217899999"/>
    <n v="16.579708413596506"/>
    <n v="16.579708413596506"/>
    <n v="15.553595251999999"/>
    <n v="2.0885328060615342"/>
    <n v="2.0885328060615342"/>
    <n v="29.874640556999999"/>
    <n v="139.024997431"/>
    <n v="541.194549585"/>
    <n v="0.60222359479726217"/>
    <n v="541.194549585"/>
    <n v="7666.271887844001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3.302315684106377"/>
    <n v="0.10336136696054089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32.667306567860372"/>
    <n v="0.27071179142047641"/>
    <n v="251.04842239865499"/>
    <n v="2.0804215376509898"/>
    <n v="336.164767058"/>
    <n v="0.37407315838101729"/>
    <n v="84.449454943000006"/>
    <n v="84.449454943000006"/>
    <n v="1651.436641706"/>
    <n v="6.1835962979834802"/>
    <n v="6.1835962979834802"/>
    <n v="0.15491582613007226"/>
    <n v="11.33985128485269"/>
    <n v="9.3972591507881065E-2"/>
    <n v="9.3972591507881065E-2"/>
    <n v="1.8376646840045534"/>
    <n v="77.053257311999985"/>
    <n v="10.346691752141318"/>
    <n v="0"/>
    <n v="0"/>
    <n v="7.396197631000021"/>
    <n v="0.99315953271137269"/>
    <n v="625.64400452799998"/>
    <n v="0.69619618630514324"/>
    <n v="158.82853564199999"/>
    <n v="158.82853564199999"/>
    <n v="218.15599256300024"/>
    <n v="21.327455283007687"/>
    <n v="29.293931076684949"/>
    <n v="-0.42697993198707873"/>
    <n v="-0.42697993198707873"/>
    <n v="-0.53345643492218298"/>
    <n v="0.17673919991259537"/>
    <n v="0.24275685364643618"/>
    <n v="251.71531211500002"/>
    <n v="731.55964609600051"/>
    <n v="0.28010056687313628"/>
    <n v="0.8140556482292356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019.7474025148513"/>
    <n v="630.8556811819999"/>
    <n v="0.70199556963577647"/>
    <n v="1415.3282213519999"/>
    <n v="9464.383797075001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2.321236092819511"/>
    <n v="125.943392437"/>
    <n v="16.911646635367685"/>
    <n v="33.491355048964195"/>
    <n v="0"/>
    <n v="0"/>
    <n v="2.0885328060615342"/>
    <n v="36.301048485999985"/>
    <n v="125.943392437"/>
    <n v="559.20938584600003"/>
    <n v="0.62226991540618692"/>
    <n v="1100.403935431"/>
    <n v="7739.6200827340008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3.3696972090717043"/>
    <n v="2.6183148712138594E-2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9.6206462761571423"/>
    <n v="7.9725654229589535E-2"/>
    <n v="231.60083194543216"/>
    <n v="1.9192606522419868"/>
    <n v="95.176056534999873"/>
    <n v="0.10590880294172815"/>
    <n v="16.131228775"/>
    <n v="100.580683718"/>
    <n v="1638.4049037500001"/>
    <n v="-0.4468591304926246"/>
    <n v="1.4580530933385316"/>
    <n v="0.14647947867529254"/>
    <n v="2.1660972882998943"/>
    <n v="1.7950303802628673E-2"/>
    <n v="0.11192289531050974"/>
    <n v="1.8231633922152399"/>
    <n v="0.77155797699999995"/>
    <n v="0.10360460849305959"/>
    <n v="0"/>
    <n v="0"/>
    <n v="15.359670798"/>
    <n v="2.062492679806835"/>
    <n v="575.34061462099999"/>
    <n v="0.64022021920881556"/>
    <n v="55.51506656099987"/>
    <n v="214.34360220299988"/>
    <n v="86.35881059099988"/>
    <n v="7.4545489878572484"/>
    <n v="11.596239074600152"/>
    <n v="-0.70362287039003024"/>
    <n v="-0.53854011014001535"/>
    <n v="-0.85325648032865309"/>
    <n v="6.1775350426960869E-2"/>
    <n v="9.6097260026746734E-2"/>
    <n v="79.044827759999862"/>
    <n v="598.71270943600007"/>
    <n v="8.795849913909945E-2"/>
    <n v="0.66622792192538016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19.7474025148513"/>
    <n v="1056.3024390750002"/>
    <n v="1.1754188074153027"/>
    <n v="2471.6306604270003"/>
    <n v="9775.3239299050001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9.572689573221062"/>
    <n v="138.17452801900001"/>
    <n v="18.554040403786519"/>
    <n v="52.045395452750711"/>
    <n v="102"/>
    <n v="13.696534001737215"/>
    <n v="15.785066807798749"/>
    <n v="58.865325726999998"/>
    <n v="240.17452801900001"/>
    <n v="630.03162581900006"/>
    <n v="0.70107858777888554"/>
    <n v="1730.4355612500001"/>
    <n v="7826.337973382002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5.3956926026709562"/>
    <n v="4.1925494504486654E-2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57.239536154009606"/>
    <n v="0.47434021963641732"/>
    <n v="261.70933747476079"/>
    <n v="2.1687678300653621"/>
    <n v="463.94759860700009"/>
    <n v="0.51626571414090394"/>
    <n v="88.820084886000004"/>
    <n v="189.40076860400001"/>
    <n v="1564.489753801"/>
    <n v="-0.45420495459353849"/>
    <n v="-6.9987831969138159E-2"/>
    <n v="3.4187869091400591E-2"/>
    <n v="11.926738359591026"/>
    <n v="9.8836085565277537E-2"/>
    <n v="0.21075898087578726"/>
    <n v="1.7409130307760874"/>
    <n v="56.10283287"/>
    <n v="7.5334740980170114"/>
    <n v="0"/>
    <n v="0"/>
    <n v="32.717252016000003"/>
    <n v="4.3932642615740143"/>
    <n v="718.85171070500007"/>
    <n v="0.79991467334416311"/>
    <n v="337.45072837000009"/>
    <n v="551.79433057300002"/>
    <n v="384.49620272199985"/>
    <n v="45.312797794418579"/>
    <n v="51.630052099222723"/>
    <n v="7.5836197243223911"/>
    <n v="9.5256935341977211E-2"/>
    <n v="-0.12129834633583325"/>
    <n v="0.37550413407113975"/>
    <n v="0.42785479928927478"/>
    <n v="375.12751372100007"/>
    <n v="897.48816497099983"/>
    <n v="0.41742962857562643"/>
    <n v="0.99869547727576413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19.7474025148513"/>
    <n v="884.85361824799998"/>
    <n v="0.98463616690023736"/>
    <n v="3356.4842786750005"/>
    <n v="9769.4243211810008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97589301562911"/>
    <n v="124.049481746"/>
    <n v="16.6573327905095"/>
    <n v="68.702728243260211"/>
    <n v="0"/>
    <n v="0"/>
    <n v="15.785066807798749"/>
    <n v="34.060460336000006"/>
    <n v="124.049481746"/>
    <n v="607.116089386"/>
    <n v="0.67557892829788868"/>
    <n v="2337.551650636"/>
    <n v="7858.1529724010015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4.4327248720079391"/>
    <n v="3.4443063374157791E-2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37.294524584478957"/>
    <n v="0.30905723860234874"/>
    <n v="256.64502955991583"/>
    <n v="2.1268002480400541"/>
    <n v="308.690149002"/>
    <n v="0.34350030197650655"/>
    <n v="80.073086495999988"/>
    <n v="269.47385509999998"/>
    <n v="1565.8737885620003"/>
    <n v="1.75886572589663E-2"/>
    <n v="-4.5580257572939042E-2"/>
    <n v="2.7571617258441039E-2"/>
    <n v="10.75219364525989"/>
    <n v="8.9102711830913395E-2"/>
    <n v="0.29986169270670066"/>
    <n v="1.7424531393927265"/>
    <n v="35.881546704999998"/>
    <n v="4.8181649458819056"/>
    <n v="0"/>
    <n v="0"/>
    <n v="44.19153979099999"/>
    <n v="5.9340286993779845"/>
    <n v="687.18917588199997"/>
    <n v="0.76468164012880213"/>
    <n v="197.664442366"/>
    <n v="749.45877293900003"/>
    <n v="345.39756021799991"/>
    <n v="26.542330939219067"/>
    <n v="46.379896349440322"/>
    <n v="-0.16513825424038553"/>
    <n v="1.2007210616853392E-2"/>
    <n v="-0.35387591966761844"/>
    <n v="0.21995452677143534"/>
    <n v="0.38434710864732802"/>
    <n v="228.617062506"/>
    <n v="848.93795810300003"/>
    <n v="0.2543975901455931"/>
    <n v="0.94467039492669402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19.7474025148513"/>
    <n v="1061.3230152830001"/>
    <n v="1.1810055404196427"/>
    <n v="4417.8072939580006"/>
    <n v="9939.829385024999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757599518585174"/>
    <n v="137.93704857"/>
    <n v="18.522151723904731"/>
    <n v="87.224879967164938"/>
    <n v="143.10098967799999"/>
    <n v="19.215564419676205"/>
    <n v="35.000631227474955"/>
    <n v="39.009006326000048"/>
    <n v="281.03803824800002"/>
    <n v="653.29624466600001"/>
    <n v="0.72696669475330344"/>
    <n v="2990.8478953019999"/>
    <n v="7897.271382935001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5.3928026657365953"/>
    <n v="4.1903039178732948E-2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54.789730758576205"/>
    <n v="0.45403884566633912"/>
    <n v="274.27416790339328"/>
    <n v="2.2728917420617112"/>
    <n v="445.68337625400011"/>
    <n v="0.49594188484507207"/>
    <n v="141.924057713"/>
    <n v="411.39791281299995"/>
    <n v="1592.692321648"/>
    <n v="0.23299084186363417"/>
    <n v="3.5097013235737329E-2"/>
    <n v="2.9583584513937167E-2"/>
    <n v="19.057526295398226"/>
    <n v="0.15792844974081369"/>
    <n v="0.45779014244751431"/>
    <n v="1.7722959259001383"/>
    <n v="85.530482769000017"/>
    <n v="11.485011425790271"/>
    <n v="0"/>
    <n v="0"/>
    <n v="56.39357494399998"/>
    <n v="7.5725148696079554"/>
    <n v="795.22030237900003"/>
    <n v="0.8848951444941171"/>
    <n v="266.1027129040001"/>
    <n v="1015.5614858430001"/>
    <n v="449.86568044200015"/>
    <n v="35.732204463177972"/>
    <n v="60.407848905769626"/>
    <n v="0.64632278580874947"/>
    <n v="0.12564853215733796"/>
    <n v="-0.2824039494106958"/>
    <n v="0.2961103959255254"/>
    <n v="0.50059581616157267"/>
    <n v="303.75931854100008"/>
    <n v="969.77102543500007"/>
    <n v="0.33801343510425841"/>
    <n v="1.079129480360679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19.7474025148513"/>
    <n v="774.75072046299988"/>
    <n v="0.86211726320373194"/>
    <n v="5192.5580144210007"/>
    <n v="9980.4593012250007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614599087688006"/>
    <n v="135.69872530399999"/>
    <n v="18.221590246261115"/>
    <n v="105.44647021342605"/>
    <n v="0"/>
    <n v="0"/>
    <n v="35.000631227474955"/>
    <n v="33.038071152999976"/>
    <n v="135.69872530399999"/>
    <n v="632.41006280599993"/>
    <n v="0.70372523467030035"/>
    <n v="3623.2579581079999"/>
    <n v="7898.8843612380015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2.9251636125656404"/>
    <n v="2.2729043330347767E-2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19.113467229693491"/>
    <n v="0.15839202853343157"/>
    <n v="279.51335237937292"/>
    <n v="2.3163085144891697"/>
    <n v="162.76635082799996"/>
    <n v="0.18112107186377932"/>
    <n v="88.465620295999997"/>
    <n v="499.86353310899995"/>
    <n v="1531.678505888"/>
    <n v="-0.40817531407559093"/>
    <n v="-8.6052547241739719E-2"/>
    <n v="-4.1887415484820445E-2"/>
    <n v="11.879140944793507"/>
    <n v="9.8441648962429587E-2"/>
    <n v="0.55623179140994394"/>
    <n v="1.7044017472032886"/>
    <n v="41.610549323000015"/>
    <n v="5.5874539571905206"/>
    <n v="0"/>
    <n v="0"/>
    <n v="46.855070972999982"/>
    <n v="6.2916869876029864"/>
    <n v="720.87568310199993"/>
    <n v="0.80216688363273003"/>
    <n v="53.875037360999954"/>
    <n v="1069.436523204"/>
    <n v="549.89643409899986"/>
    <n v="7.2343262848999856"/>
    <n v="73.839953010499954"/>
    <n v="-2.1672451796760264"/>
    <n v="0.24927531420477878"/>
    <n v="8.2146871818395084E-2"/>
    <n v="5.9950379571001973E-2"/>
    <n v="0.61190676728588045"/>
    <n v="74.30073053199996"/>
    <n v="1045.7000839279999"/>
    <n v="8.2679422901349761E-2"/>
    <n v="1.1636208533619223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019.7474025148513"/>
    <n v="901.46919761300001"/>
    <n v="1.0031254401985414"/>
    <n v="6094.0272120340005"/>
    <n v="10120.506179218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8.10432530174193"/>
    <n v="126.714051157"/>
    <n v="17.015130491859992"/>
    <n v="122.46160070528605"/>
    <n v="0"/>
    <n v="0"/>
    <n v="35.000631227474955"/>
    <n v="64.560036800999995"/>
    <n v="126.714051157"/>
    <n v="734.98419702899992"/>
    <n v="0.81786637650618998"/>
    <n v="4358.2421551369998"/>
    <n v="7995.707967532001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4.216938495640534"/>
    <n v="0.11046814944100901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22.355563443901932"/>
    <n v="0.18525906369235121"/>
    <n v="285.31736228615415"/>
    <n v="2.36440595760169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15.268534698453774"/>
    <n v="0.12652932900965672"/>
    <n v="0.68276112041960058"/>
    <n v="1.7287007135010313"/>
    <n v="68.58638080599998"/>
    <n v="9.2097617329948562"/>
    <n v="0"/>
    <n v="0"/>
    <n v="45.120527748000015"/>
    <n v="6.0587729654589184"/>
    <n v="848.69110558299985"/>
    <n v="0.94439570551584673"/>
    <n v="52.778092030000096"/>
    <n v="1122.2146152340001"/>
    <n v="571.28318488699983"/>
    <n v="7.0870287454481584"/>
    <n v="76.711760455152159"/>
    <n v="0.68129458448833913"/>
    <n v="0.26455715011341052"/>
    <n v="2.1530124869686418E-3"/>
    <n v="5.8729734682694483E-2"/>
    <n v="0.63570524410065787"/>
    <n v="152.0514531150001"/>
    <n v="1078.7678996249999"/>
    <n v="0.16919788412370348"/>
    <n v="1.2004176371736059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19.7474025148513"/>
    <n v="915.8331071770001"/>
    <n v="1.0191091289840404"/>
    <n v="7009.8603192110004"/>
    <n v="10271.512886402001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5.520180806214178"/>
    <n v="126.464925295"/>
    <n v="16.98167793460906"/>
    <n v="139.44327863989511"/>
    <n v="50.95"/>
    <n v="6.8415530136128533"/>
    <n v="41.842184241087807"/>
    <n v="51.084884069000012"/>
    <n v="177.41492529499999"/>
    <n v="675.31589589500004"/>
    <n v="0.75146944247956748"/>
    <n v="5033.5580510319996"/>
    <n v="8063.860967325999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5.2147007170036357"/>
    <n v="4.0519155250811296E-2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32.296589826734582"/>
    <n v="0.26763968650447267"/>
    <n v="296.44293699632203"/>
    <n v="2.4566028534221447"/>
    <n v="276.93017511300008"/>
    <n v="0.30815884175528402"/>
    <n v="128.139256053"/>
    <n v="741.70969771599994"/>
    <n v="1567.0488048909999"/>
    <n v="0.11809015007646928"/>
    <n v="-1.5521893786185292E-2"/>
    <n v="1.5747600589355537E-2"/>
    <n v="17.206506642031623"/>
    <n v="0.14258917329093393"/>
    <n v="0.82535029371053459"/>
    <n v="1.7437606591342656"/>
    <n v="60.092019128000004"/>
    <n v="8.0691410119577949"/>
    <n v="0"/>
    <n v="0"/>
    <n v="68.047236924999993"/>
    <n v="9.1373656300738268"/>
    <n v="803.45515194800009"/>
    <n v="0.89405861577050161"/>
    <n v="112.37795522900007"/>
    <n v="1234.5925704630001"/>
    <n v="640.60311418499987"/>
    <n v="15.090083184702959"/>
    <n v="86.020022892682334"/>
    <n v="1.6099188896649488"/>
    <n v="0.32681286167399271"/>
    <n v="0.19890027955412526"/>
    <n v="0.12505051321353877"/>
    <n v="0.71284219428787887"/>
    <n v="148.79091906000008"/>
    <n v="1161.5886438699999"/>
    <n v="0.16556966846435009"/>
    <n v="1.2925778526843776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9.7474025148513"/>
    <n v="819.66443758600008"/>
    <n v="0.91209577869739611"/>
    <n v="7829.524756797"/>
    <n v="10151.433739785001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896926695789517"/>
    <n v="129.84474825300001"/>
    <n v="17.435519699943367"/>
    <n v="156.87879833983848"/>
    <n v="19.84"/>
    <n v="2.6641101430830032"/>
    <n v="44.506294384170808"/>
    <n v="45.567998493999994"/>
    <n v="149.68474825300001"/>
    <n v="720.44249109400016"/>
    <n v="0.80168484173394305"/>
    <n v="5754.0005421259993"/>
    <n v="8165.1433757369996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4.2621553761179962"/>
    <n v="3.3117707949160663E-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3.323497684766934"/>
    <n v="0.11041093696345303"/>
    <n v="266.71856380888647"/>
    <n v="2.2102789547038393"/>
    <n v="128.98352207899993"/>
    <n v="0.14352864491261372"/>
    <n v="140.114679951"/>
    <n v="881.82437766699991"/>
    <n v="1583.8890672879998"/>
    <n v="0.13660792507596464"/>
    <n v="5.8698907316083737E-3"/>
    <n v="1.0249622730595043E-2"/>
    <n v="18.81456351069999"/>
    <n v="0.15591503334367252"/>
    <n v="0.9812653270542071"/>
    <n v="1.7624999523622318"/>
    <n v="36.504970028000002"/>
    <n v="4.9018780707931366"/>
    <n v="0"/>
    <n v="0"/>
    <n v="103.609709923"/>
    <n v="13.912685439906854"/>
    <n v="860.55717104500013"/>
    <n v="0.95759987507761557"/>
    <n v="-40.892733459000084"/>
    <n v="1193.6998370040001"/>
    <n v="402.40129675999992"/>
    <n v="-5.4910658259330551"/>
    <n v="54.034343562906706"/>
    <n v="-1.2072521580711746"/>
    <n v="5.8428484354057231E-2"/>
    <n v="-0.40039267466245365"/>
    <n v="-4.5504096380219489E-2"/>
    <n v="0.44777900234160772"/>
    <n v="-11.131157872000085"/>
    <n v="910.31780172899983"/>
    <n v="-1.2386388431058824E-2"/>
    <n v="1.0129718774617427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5019.7474025148513"/>
    <n v="964.51359225900001"/>
    <n v="1.0732791806688493"/>
    <n v="8794.0383490559998"/>
    <n v="10336.49241070399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2.547726811054631"/>
    <n v="127.44335605800001"/>
    <n v="17.113061368077446"/>
    <n v="173.99185970791592"/>
    <n v="148.15"/>
    <n v="19.893544238797727"/>
    <n v="64.399838622968531"/>
    <n v="38.380433135000004"/>
    <n v="275.59335605800004"/>
    <n v="734.76640464599996"/>
    <n v="0.81762402426537339"/>
    <n v="6488.7669467719988"/>
    <n v="8311.876855770000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4.2127139005618481"/>
    <n v="3.273353886015494E-2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30.850393793577979"/>
    <n v="0.25565515640347602"/>
    <n v="271.86486067254498"/>
    <n v="2.2529259736813163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17.59172728473477"/>
    <n v="0.145781471072255"/>
    <n v="1.127046798126462"/>
    <n v="1.7349039040456748"/>
    <n v="38.709753270999997"/>
    <n v="5.1979358026971543"/>
    <n v="0"/>
    <n v="0"/>
    <n v="92.298294664000011"/>
    <n v="12.393791482037614"/>
    <n v="865.77445258099999"/>
    <n v="0.96340549533762831"/>
    <n v="98.739139678000043"/>
    <n v="1292.4389766820002"/>
    <n v="465.52596589299992"/>
    <n v="13.258666508843213"/>
    <n v="62.510708044559109"/>
    <n v="1.7724444072035315"/>
    <n v="0.11089780059238485"/>
    <n v="-0.25705997157228189"/>
    <n v="0.10987368533122101"/>
    <n v="0.51802206963564079"/>
    <n v="128.15547768400003"/>
    <n v="969.01060640699995"/>
    <n v="0.14260722419137595"/>
    <n v="1.0782833109361245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5019.7474025148513"/>
    <n v="1011.2920694810001"/>
    <n v="1.1253327402129671"/>
    <n v="9805.3304185369998"/>
    <n v="10535.931820378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0.079500606585512"/>
    <n v="121.887312244"/>
    <n v="16.366997220885359"/>
    <n v="190.35885692880129"/>
    <n v="23"/>
    <n v="3.0884341376466264"/>
    <n v="67.48827276061516"/>
    <n v="56.301656820000019"/>
    <n v="144.88731224399999"/>
    <n v="779.87495200000012"/>
    <n v="0.86781934046809495"/>
    <n v="7268.641898771999"/>
    <n v="8495.5942289470004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7.2966465112277099"/>
    <n v="5.669624564161159E-2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31.074631550613056"/>
    <n v="0.2575133997448722"/>
    <n v="273.97601172605198"/>
    <n v="2.2704209416997809"/>
    <n v="282.36779325700002"/>
    <n v="0.31420964538648383"/>
    <n v="166.76740225399999"/>
    <n v="1179.599827856"/>
    <n v="1528.4543390439999"/>
    <n v="-0.15519168383840609"/>
    <n v="-4.0888844768097621E-2"/>
    <n v="-3.1461795815771909E-2"/>
    <n v="22.39348426816959"/>
    <n v="0.18557331103466923"/>
    <n v="1.3126201091611314"/>
    <n v="1.700813999786932"/>
    <n v="73.198711153999994"/>
    <n v="9.8291042765108028"/>
    <n v="0"/>
    <n v="0"/>
    <n v="93.568691099999995"/>
    <n v="12.564379991658786"/>
    <n v="946.64235425400011"/>
    <n v="1.0533926515027641"/>
    <n v="64.649715227000002"/>
    <n v="1357.0886919090003"/>
    <n v="511.88325238699997"/>
    <n v="8.681147282443467"/>
    <n v="68.735552659199769"/>
    <n v="2.534233543868905"/>
    <n v="0.14841010404420185"/>
    <n v="-0.31171478104663963"/>
    <n v="7.1940088710202979E-2"/>
    <n v="0.56960694191284855"/>
    <n v="115.600391003"/>
    <n v="1041.7244383879997"/>
    <n v="0.12863633435181457"/>
    <n v="1.1591968850300636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5019.7474025148513"/>
    <n v="1007.037033724"/>
    <n v="1.120597875585198"/>
    <n v="10812.367452261"/>
    <n v="10812.36745226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5.941031565375916"/>
    <n v="122.026843771"/>
    <n v="16.385733478766436"/>
    <n v="206.74459040756773"/>
    <n v="0"/>
    <n v="0"/>
    <n v="67.48827276061516"/>
    <n v="58.388056073000016"/>
    <n v="122.026843771"/>
    <n v="1315.7070580649997"/>
    <n v="1.4640757834971283"/>
    <n v="8584.3489568369987"/>
    <n v="8584.3489568369987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3.3897398914451498"/>
    <n v="2.6338883931244124E-2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41.448132193172121"/>
    <n v="-0.34347790791193039"/>
    <n v="299.17775567719809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46.729400623949147"/>
    <n v="0.3872434272668277"/>
    <n v="1.6998635364279591"/>
    <n v="1.6998635364279591"/>
    <n v="119.980912166"/>
    <n v="16.111006304324167"/>
    <n v="0"/>
    <n v="0"/>
    <n v="228.01945515599999"/>
    <n v="30.618394319624976"/>
    <n v="1663.7074253869996"/>
    <n v="1.8513192107639558"/>
    <n v="-656.67039166299969"/>
    <n v="700.41830024600063"/>
    <n v="700.41830024600063"/>
    <n v="-88.177532817121261"/>
    <n v="94.051990830964058"/>
    <n v="-0.22306416764854842"/>
    <n v="1.0814473028132014"/>
    <n v="1.0814473028132014"/>
    <n v="-0.73072133517875804"/>
    <n v="0.77940257705733862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347.2092327326882"/>
    <n v="1034.4158915"/>
    <n v="0.96311108916470689"/>
    <n v="1034.4158915"/>
    <n v="11062.310803591001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7.915000084408199"/>
    <n v="122.84667638400001"/>
    <n v="16.4958203930771"/>
    <n v="16.4958203930771"/>
    <n v="0"/>
    <n v="0"/>
    <n v="0"/>
    <n v="41.977762041999966"/>
    <n v="122.84667638400001"/>
    <n v="611.14059862300007"/>
    <n v="0.56901319131809625"/>
    <n v="611.14059862300007"/>
    <n v="8654.2950058749993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1.35503724440486"/>
    <n v="7.382380128479453E-2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56.837298441030462"/>
    <n v="0.3940978978466107"/>
    <n v="323.34774755036818"/>
    <n v="2.2420254142664411"/>
    <n v="502.56470619499999"/>
    <n v="0.46792169913140524"/>
    <n v="23.030523555999999"/>
    <n v="23.030523555999999"/>
    <n v="1466.1812637909998"/>
    <n v="-0.72728629721121729"/>
    <n v="-0.72728629721121729"/>
    <n v="-0.11217831386109012"/>
    <n v="3.0925328329663122"/>
    <n v="2.144297357408937E-2"/>
    <n v="2.144297357408937E-2"/>
    <n v="1.3651138246097181"/>
    <n v="15.160741663"/>
    <n v="2.0357805262630735"/>
    <n v="0"/>
    <n v="0"/>
    <n v="7.869781892999999"/>
    <n v="1.0567523067032387"/>
    <n v="634.17112217900012"/>
    <n v="0.59045616489218566"/>
    <n v="400.24476932099998"/>
    <n v="400.24476932099998"/>
    <n v="941.83453392500041"/>
    <n v="53.744765608064156"/>
    <n v="126.46930115602051"/>
    <n v="1.5199802271246328"/>
    <n v="1.5199802271246328"/>
    <n v="3.3172526358771117"/>
    <n v="0.37265492427252134"/>
    <n v="0.87691158965672289"/>
    <n v="479.53418263899994"/>
    <n v="1440.8500413130002"/>
    <n v="0.44647872555731588"/>
    <n v="1.3415287448839204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347.2092327326882"/>
    <n v="1014.461690237"/>
    <n v="0.9445323795086209"/>
    <n v="2048.8775817370001"/>
    <n v="11445.916812646001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6.422051723472293"/>
    <n v="121.963683336"/>
    <n v="16.37725231165328"/>
    <n v="32.873072704730376"/>
    <n v="46.9"/>
    <n v="6.297720045896817"/>
    <n v="6.297720045896817"/>
    <n v="76.414780846000014"/>
    <n v="168.86368333600001"/>
    <n v="684.33390082099993"/>
    <n v="0.63716110124362468"/>
    <n v="1295.474499444"/>
    <n v="8779.4195208500005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2.8087413263352961"/>
    <n v="1.8260790966400285E-2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44.329475418182227"/>
    <n v="0.30737127826499638"/>
    <n v="358.05657669239326"/>
    <n v="2.482689150523735"/>
    <n v="349.74053459100003"/>
    <n v="0.32563206923139659"/>
    <n v="31.266086548999997"/>
    <n v="54.296610104999999"/>
    <n v="1481.316121565"/>
    <n v="0.93823340956244028"/>
    <n v="-0.46016861192520375"/>
    <n v="-9.5879096690600463E-2"/>
    <n v="4.1984021325454606"/>
    <n v="2.911083918718526E-2"/>
    <n v="5.0553812761274637E-2"/>
    <n v="1.3792053998405789"/>
    <n v="15.575192763000002"/>
    <n v="2.0914329143337347"/>
    <n v="0"/>
    <n v="0"/>
    <n v="15.690893785999995"/>
    <n v="2.1069692182117263"/>
    <n v="715.59998736999989"/>
    <n v="0.66627194043080984"/>
    <n v="298.86170286700002"/>
    <n v="699.106472188"/>
    <n v="1185.1811702310006"/>
    <n v="40.131073285636766"/>
    <n v="159.14582545380003"/>
    <n v="4.3834341086236694"/>
    <n v="2.2616157655402862"/>
    <n v="12.723917248514276"/>
    <n v="0.27826043907781106"/>
    <n v="1.1034837506831563"/>
    <n v="318.47444804200001"/>
    <n v="1680.2796615950003"/>
    <n v="0.29652123004421133"/>
    <n v="1.5644538993241732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347.2092327326882"/>
    <n v="992.9383303149998"/>
    <n v="0.92449267711493288"/>
    <n v="3041.8159120519999"/>
    <n v="11382.552703886002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8.207454172447108"/>
    <n v="122.53881230099999"/>
    <n v="16.454480482481774"/>
    <n v="49.327553187212146"/>
    <n v="46"/>
    <n v="6.1768682752932529"/>
    <n v="12.474588321190069"/>
    <n v="41.029077564000019"/>
    <n v="168.53881230100001"/>
    <n v="847.81760941599998"/>
    <n v="0.78937548033373561"/>
    <n v="2143.2921088600001"/>
    <n v="8997.2055044469998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7.0767936981896886"/>
    <n v="4.6009167602340487E-2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19.486773413233013"/>
    <n v="0.13511719678119732"/>
    <n v="320.30381395161675"/>
    <n v="2.2209194175819365"/>
    <n v="194.53621892199982"/>
    <n v="0.1811263643835378"/>
    <n v="53.593922126999999"/>
    <n v="107.890532232"/>
    <n v="1446.0899588059999"/>
    <n v="-0.39660131831907786"/>
    <n v="-0.43035853007767877"/>
    <n v="-7.5679495316183676E-2"/>
    <n v="7.1965782029305085"/>
    <n v="4.9899562774015492E-2"/>
    <n v="0.10045337553529013"/>
    <n v="1.3464074621245246"/>
    <n v="21.664072748999999"/>
    <n v="2.9090461668900693"/>
    <n v="0"/>
    <n v="0"/>
    <n v="31.929849378"/>
    <n v="4.2875320360404396"/>
    <n v="901.41153154300002"/>
    <n v="0.83927504310775114"/>
    <n v="91.526798771999822"/>
    <n v="790.63327095999978"/>
    <n v="939.25724063300015"/>
    <n v="12.290195210302503"/>
    <n v="126.12322286968393"/>
    <n v="-0.72876988823196531"/>
    <n v="0.43284051167938276"/>
    <n v="1.442825791213616"/>
    <n v="8.5217634007181825E-2"/>
    <n v="0.87451195545741078"/>
    <n v="140.94229679499983"/>
    <n v="1446.094444669"/>
    <n v="0.13122680160952233"/>
    <n v="1.346411638766081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347.2092327326882"/>
    <n v="1052.792667809"/>
    <n v="0.98022110960400244"/>
    <n v="4094.6085798610002"/>
    <n v="11550.491753447001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2.994124324333583"/>
    <n v="108.62129169900001"/>
    <n v="14.585639363411468"/>
    <n v="63.913192550623613"/>
    <n v="43.8"/>
    <n v="5.8814528360400979"/>
    <n v="18.356041157230166"/>
    <n v="34.483162516999997"/>
    <n v="152.42129169899999"/>
    <n v="805.66503268400015"/>
    <n v="0.75012858319975506"/>
    <n v="2948.9571415440005"/>
    <n v="9195.754447745001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5.0972025879546452"/>
    <n v="3.3139025690727839E-2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33.18423585547518"/>
    <n v="0.23009252640424743"/>
    <n v="316.19352522261295"/>
    <n v="2.192419538240844"/>
    <n v="282.72013861599987"/>
    <n v="0.26323155209497529"/>
    <n v="100.10283615999998"/>
    <n v="207.99336839199998"/>
    <n v="1466.1197084699998"/>
    <n v="0.25014334454312026"/>
    <n v="-0.22815009895926641"/>
    <n v="-6.3705057726017866E-2"/>
    <n v="13.441783324860483"/>
    <n v="9.3202504287448668E-2"/>
    <n v="0.1936558798227388"/>
    <n v="1.3650565124466516"/>
    <n v="53.183486373000008"/>
    <n v="7.1414649944972783"/>
    <n v="0"/>
    <n v="0"/>
    <n v="46.919349786999973"/>
    <n v="6.3003183303632042"/>
    <n v="905.76786884400008"/>
    <n v="0.84333108748720376"/>
    <n v="147.02479896499989"/>
    <n v="937.65806992499961"/>
    <n v="888.61759723200021"/>
    <n v="19.742452530614699"/>
    <n v="119.32334446107954"/>
    <n v="-0.25618994896024139"/>
    <n v="0.25111360862182819"/>
    <n v="1.572738489151873"/>
    <n v="0.13689002211679874"/>
    <n v="0.82736302579419185"/>
    <n v="182.61730245599989"/>
    <n v="1400.094684619"/>
    <n v="0.17002904780752659"/>
    <n v="1.3035827540137146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347.2092327326882"/>
    <n v="1183.3630319040003"/>
    <n v="1.1017909410514035"/>
    <n v="5277.9716117650005"/>
    <n v="11672.531770068001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39.095179013080326"/>
    <n v="113.19774268499999"/>
    <n v="15.20016403534316"/>
    <n v="79.11335658596677"/>
    <n v="12.494814033999999"/>
    <n v="1.6778004437457286"/>
    <n v="20.033841600975894"/>
    <n v="44.262366442000015"/>
    <n v="125.692556719"/>
    <n v="672.71715304200006"/>
    <n v="0.62634512413236787"/>
    <n v="3621.6742945860005"/>
    <n v="9215.1753561210007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1.735613669988934"/>
    <n v="1.1283943497725754E-2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68.569398457650678"/>
    <n v="0.47544581691903559"/>
    <n v="329.97319292168743"/>
    <n v="2.2879648618607611"/>
    <n v="522.76523934300019"/>
    <n v="0.4867297604167613"/>
    <n v="128.320563443"/>
    <n v="336.31393183499995"/>
    <n v="1452.5162141999999"/>
    <n v="-9.5850516742616687E-2"/>
    <n v="-0.18250938723680221"/>
    <n v="-8.8012044475078599E-2"/>
    <n v="17.230852552148299"/>
    <n v="0.1194751150241939"/>
    <n v="0.31313099484693269"/>
    <n v="1.3523907401103172"/>
    <n v="78.042201250999994"/>
    <n v="10.479486892203333"/>
    <n v="0"/>
    <n v="0"/>
    <n v="50.278362192000003"/>
    <n v="6.7513656599449687"/>
    <n v="801.03771648500003"/>
    <n v="0.7458202391565617"/>
    <n v="382.32531541900028"/>
    <n v="1319.983385344"/>
    <n v="1004.8401997470004"/>
    <n v="51.338545905502379"/>
    <n v="134.92968590340396"/>
    <n v="0.43675842777645379"/>
    <n v="0.29975723158534762"/>
    <n v="1.2336449376616794"/>
    <n v="0.3559707018948417"/>
    <n v="0.93557412175044408"/>
    <n v="394.44467590000028"/>
    <n v="1490.7800419780003"/>
    <n v="0.36725464539256747"/>
    <n v="1.3880169492102581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4347.2092327326882"/>
    <n v="961.69130117399993"/>
    <n v="0.89539958166228073"/>
    <n v="6239.6629129390003"/>
    <n v="11859.472350779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1.941970922201435"/>
    <n v="108.48828704599998"/>
    <n v="14.567779532507506"/>
    <n v="93.681136118474271"/>
    <n v="27.829152894"/>
    <n v="3.7368915573746526"/>
    <n v="23.770733158350545"/>
    <n v="46.013083292000033"/>
    <n v="136.31743993999999"/>
    <n v="736.55129303700005"/>
    <n v="0.68577902166010785"/>
    <n v="4358.225587623001"/>
    <n v="9319.3165863519989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7.3551761137238962"/>
    <n v="4.7819047013850563E-2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30.231742907841291"/>
    <n v="0.20962056000217288"/>
    <n v="341.09146859983525"/>
    <n v="2.3650566518054084"/>
    <n v="276.49938163399986"/>
    <n v="0.25743960701602342"/>
    <n v="76.133217696000017"/>
    <n v="412.44714953099998"/>
    <n v="1440.1838115999999"/>
    <n v="-0.13940333610657551"/>
    <n v="-0.17488049795170391"/>
    <n v="-5.973492083115417E-2"/>
    <n v="10.223149067009075"/>
    <n v="7.0885169900551853E-2"/>
    <n v="0.38401616474748451"/>
    <n v="1.340908440004815"/>
    <n v="32.502854918999994"/>
    <n v="4.3644750740354414"/>
    <n v="0"/>
    <n v="0"/>
    <n v="43.630362777000023"/>
    <n v="5.8586739929736327"/>
    <n v="812.68451073300002"/>
    <n v="0.75666419156065967"/>
    <n v="149.00679044099985"/>
    <n v="1468.9901757849998"/>
    <n v="1099.9719528270002"/>
    <n v="20.008593840832216"/>
    <n v="147.70395345933619"/>
    <n v="1.765785375563667"/>
    <n v="0.37361137749807627"/>
    <n v="1.0003256697405103"/>
    <n v="0.13873539010162103"/>
    <n v="1.0241482118005933"/>
    <n v="200.36616393799983"/>
    <n v="1616.8454753840001"/>
    <n v="0.18655443711547159"/>
    <n v="1.5053923857937099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4347.2092327326882"/>
    <n v="1086.4679564180001"/>
    <n v="1.0115750786957949"/>
    <n v="7326.1308693570008"/>
    <n v="12044.471109584001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5.352220105522797"/>
    <n v="63.105137161000002"/>
    <n v="8.4737417334306571"/>
    <n v="102.15487785190493"/>
    <n v="0"/>
    <n v="0"/>
    <n v="23.770733158350545"/>
    <n v="47.106268151999998"/>
    <n v="63.105137161000002"/>
    <n v="808.80953297700012"/>
    <n v="0.75305632544246004"/>
    <n v="5167.0351206000014"/>
    <n v="9393.1419222999994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6.1597898745416062"/>
    <n v="4.0047345848937606E-2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37.283902328709857"/>
    <n v="0.25851875325333484"/>
    <n v="356.01980748464314"/>
    <n v="2.4685666203333558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19.027375895821375"/>
    <n v="0.1319318308181103"/>
    <n v="0.51594799556559479"/>
    <n v="1.366971455926635"/>
    <n v="38.629924931999994"/>
    <n v="5.1872164736832751"/>
    <n v="0"/>
    <n v="0"/>
    <n v="103.06959854799999"/>
    <n v="13.840159422138102"/>
    <n v="950.50905645700004"/>
    <n v="0.88498815626057037"/>
    <n v="135.95889996099999"/>
    <n v="1604.9490757459998"/>
    <n v="1183.1527607580003"/>
    <n v="18.256526432888478"/>
    <n v="158.87345114677652"/>
    <n v="1.5760480292413432"/>
    <n v="0.43016233611548693"/>
    <n v="1.0710442597606451"/>
    <n v="0.12658692243522451"/>
    <n v="1.1015951644067212"/>
    <n v="178.97118735399999"/>
    <n v="1643.7652096230001"/>
    <n v="0.16663426828416211"/>
    <n v="1.5304564773027372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4347.2092327326882"/>
    <n v="951.01629430699995"/>
    <n v="0.88546042897234256"/>
    <n v="8277.1471636640017"/>
    <n v="12079.654296714001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48.292371662090893"/>
    <n v="157.86137652399998"/>
    <n v="21.197585403156928"/>
    <n v="123.35246325506185"/>
    <n v="0"/>
    <n v="0"/>
    <n v="23.770733158350545"/>
    <n v="52.075667436000003"/>
    <n v="157.86137652399998"/>
    <n v="683.05188582799997"/>
    <n v="0.63596745866100424"/>
    <n v="5850.0870064280016"/>
    <n v="9400.8779122329997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2.4721507332786894"/>
    <n v="1.6072476078363616E-2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35.982192470470814"/>
    <n v="0.24949297031133832"/>
    <n v="359.70541012837936"/>
    <n v="2.4941218154962881"/>
    <n v="285.22682488999999"/>
    <n v="0.26556544638970198"/>
    <n v="109.06892762299998"/>
    <n v="663.21560063399988"/>
    <n v="1449.1060980960001"/>
    <n v="-0.148825028468343"/>
    <n v="-0.105828597527729"/>
    <n v="-7.5264220506012669E-2"/>
    <n v="14.645747801190534"/>
    <n v="0.10155054126700265"/>
    <n v="0.61749853683259748"/>
    <n v="1.3492156916002456"/>
    <n v="40.708756139999998"/>
    <n v="5.4663613984307702"/>
    <n v="0"/>
    <n v="0"/>
    <n v="68.360171482999988"/>
    <n v="9.1793864027597643"/>
    <n v="792.120813451"/>
    <n v="0.73751799992800693"/>
    <n v="158.89548085600001"/>
    <n v="1763.8445566019998"/>
    <n v="1229.6702863850001"/>
    <n v="21.336444669280279"/>
    <n v="165.11981263135382"/>
    <n v="0.41393817437065894"/>
    <n v="0.4286855427459102"/>
    <n v="0.91955090313514054"/>
    <n v="0.14794242904433569"/>
    <n v="1.1449061238960425"/>
    <n v="176.15789726700001"/>
    <n v="1671.1321878299998"/>
    <n v="0.16401490512269928"/>
    <n v="1.5559369831656831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4347.2092327326882"/>
    <n v="1090.1667557430001"/>
    <n v="1.0150189107905792"/>
    <n v="9367.3139194070027"/>
    <n v="12350.156614871001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4.890081220833324"/>
    <n v="107.505259619"/>
    <n v="14.435778860168826"/>
    <n v="137.78824211523067"/>
    <n v="0"/>
    <n v="0"/>
    <n v="23.770733158350545"/>
    <n v="44.16922359500002"/>
    <n v="107.505259619"/>
    <n v="783.54315273199995"/>
    <n v="0.72953161821689272"/>
    <n v="6633.6301591600013"/>
    <n v="9463.9785738709998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6.5850128984102474"/>
    <n v="4.2811896888280611E-2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41.17333925858172"/>
    <n v="0.28548729257368627"/>
    <n v="387.5552517021942"/>
    <n v="2.6872267715840383"/>
    <n v="352.60511748500011"/>
    <n v="0.32829918946196684"/>
    <n v="53.162851089"/>
    <n v="716.3784517229999"/>
    <n v="1362.1542692340001"/>
    <n v="-0.62057615156676116"/>
    <n v="-0.18761777303289384"/>
    <n v="-0.13999389391181483"/>
    <n v="7.1386940938213801"/>
    <n v="4.9498206510710706E-2"/>
    <n v="0.66699674334330816"/>
    <n v="1.2682576637042251"/>
    <n v="20.274481881999996"/>
    <n v="2.7224522594550788"/>
    <n v="0"/>
    <n v="0"/>
    <n v="32.888369207000004"/>
    <n v="4.4162418343663008"/>
    <n v="836.70600382099997"/>
    <n v="0.7790298247276034"/>
    <n v="253.4607519220001"/>
    <n v="2017.3053085239999"/>
    <n v="1524.0237717660002"/>
    <n v="34.034645164760349"/>
    <n v="204.64552362204725"/>
    <n v="-7.1981856061572698"/>
    <n v="0.68996027811071903"/>
    <n v="2.7873232120197615"/>
    <n v="0.23598908606297558"/>
    <n v="1.4189691078798135"/>
    <n v="299.44226639600009"/>
    <n v="1981.7056120980001"/>
    <n v="0.27880098295125616"/>
    <n v="1.845101826214081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47.2092327326882"/>
    <n v="989.88140071600003"/>
    <n v="0.9216464691053835"/>
    <n v="10357.195320123003"/>
    <n v="12375.524423328003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202167312324185"/>
    <n v="130.16522457000002"/>
    <n v="17.478553178105543"/>
    <n v="155.2667952933362"/>
    <n v="0"/>
    <n v="0"/>
    <n v="23.770733158350545"/>
    <n v="44.602008345999963"/>
    <n v="130.16522457000002"/>
    <n v="771.72568192100005"/>
    <n v="0.71852875440024166"/>
    <n v="7405.355841081001"/>
    <n v="9500.9378511460018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2.3648299760102414"/>
    <n v="1.5374739374573985E-2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29.293894315187643"/>
    <n v="0.20311771470514184"/>
    <n v="385.99875222380382"/>
    <n v="2.6764343308935401"/>
    <n v="234.66874093299998"/>
    <n v="0.21849245407971579"/>
    <n v="85.901997723000008"/>
    <n v="802.28044944599992"/>
    <n v="1317.048219022"/>
    <n v="-0.34429984205534825"/>
    <n v="-0.20788431613537028"/>
    <n v="-0.15524532504118638"/>
    <n v="11.534898359119827"/>
    <n v="7.9980564169844545E-2"/>
    <n v="0.74697730751315272"/>
    <n v="1.2262608831978832"/>
    <n v="45.698800129999995"/>
    <n v="6.1364232335209605"/>
    <n v="0"/>
    <n v="0"/>
    <n v="40.203197593000013"/>
    <n v="5.3984751255988668"/>
    <n v="857.62767964400007"/>
    <n v="0.79850931857008611"/>
    <n v="132.25372107199996"/>
    <n v="2149.5590295960001"/>
    <n v="1557.5383531600003"/>
    <n v="17.75899595606781"/>
    <n v="209.14585306927185"/>
    <n v="0.33942549533340993"/>
    <n v="0.66318028810492224"/>
    <n v="2.345760424281031"/>
    <n v="0.12313715053529728"/>
    <n v="1.4501734476956569"/>
    <n v="148.76674320999996"/>
    <n v="2002.3168776240002"/>
    <n v="0.13851188990987123"/>
    <n v="1.8642923070960244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347.2092327326882"/>
    <n v="1208.7742741490001"/>
    <n v="1.1254505245871131"/>
    <n v="11565.969594272003"/>
    <n v="12573.006627996001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82.247703308092838"/>
    <n v="126.623489667"/>
    <n v="17.002969918065553"/>
    <n v="172.26976521140176"/>
    <n v="194.1"/>
    <n v="26.063698526835228"/>
    <n v="49.834431685185777"/>
    <n v="36.824485525000028"/>
    <n v="320.72348966699997"/>
    <n v="822.004882694"/>
    <n v="0.7653420876221384"/>
    <n v="8227.3607237750002"/>
    <n v="9543.0677818400018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2.8834417767852965"/>
    <n v="1.8746449541639464E-2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51.935295302888427"/>
    <n v="0.36010843696497485"/>
    <n v="406.85941597607922"/>
    <n v="2.82107779492071"/>
    <n v="406.90375137800009"/>
    <n v="0.37885488650661431"/>
    <n v="161.28281733100005"/>
    <n v="963.56326677699997"/>
    <n v="1311.563634099"/>
    <n v="-3.2887631808562245E-2"/>
    <n v="-0.18314394083259633"/>
    <n v="-0.14190198516539154"/>
    <n v="21.657015602647199"/>
    <n v="0.1501652006118778"/>
    <n v="0.89714250812503049"/>
    <n v="1.2211543640480786"/>
    <n v="73.119611266999996"/>
    <n v="9.8184827638458128"/>
    <n v="0"/>
    <n v="0"/>
    <n v="88.16320606400005"/>
    <n v="11.838532838801385"/>
    <n v="983.28770002500005"/>
    <n v="0.91550728823401628"/>
    <n v="225.48657412400007"/>
    <n v="2375.0456037200001"/>
    <n v="1718.3752120570002"/>
    <n v="30.278279700241232"/>
    <n v="230.7429854870696"/>
    <n v="2.4878200674552846"/>
    <n v="0.75010345151358693"/>
    <n v="2.3569670506779037"/>
    <n v="0.20994323635309706"/>
    <n v="1.5999234308726313"/>
    <n v="245.62093404700008"/>
    <n v="2132.337420668"/>
    <n v="0.22868968589473657"/>
    <n v="1.9853502179942286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347.2092327326882"/>
    <n v="1153.1431435940003"/>
    <n v="1.0736541831150237"/>
    <n v="12719.112737866002"/>
    <n v="12719.11273786600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65.320791594725875"/>
    <n v="136.34448594699998"/>
    <n v="18.3083028208085"/>
    <n v="190.57806803221027"/>
    <n v="82.62"/>
    <n v="11.094192541407143"/>
    <n v="60.928624226592916"/>
    <n v="64.998662363000079"/>
    <n v="218.96448594699999"/>
    <n v="1452.4623545049999"/>
    <n v="1.3523405930950405"/>
    <n v="9679.8230782800001"/>
    <n v="9679.8230782800001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7.8556689101070969"/>
    <n v="5.1072958027032891E-2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40.19250734917312"/>
    <n v="-0.27868640998001665"/>
    <n v="408.11504082007821"/>
    <n v="2.8297840340467197"/>
    <n v="-244.46502014999959"/>
    <n v="-0.22761345195298374"/>
    <n v="283.39011580400006"/>
    <n v="1246.9533825809999"/>
    <n v="1246.9533825809999"/>
    <n v="-0.1856614463231786"/>
    <n v="-0.18371745007815887"/>
    <n v="-0.18371745007815887"/>
    <n v="38.053552518291504"/>
    <n v="0.26385534612651773"/>
    <n v="1.160997854251548"/>
    <n v="1.160997854251548"/>
    <n v="131.17334401100001"/>
    <n v="17.613923199688571"/>
    <n v="0"/>
    <n v="0"/>
    <n v="152.21677179300005"/>
    <n v="20.439629318602933"/>
    <n v="1735.852470309"/>
    <n v="1.6161959392215584"/>
    <n v="-582.70932671499963"/>
    <n v="1792.3362770050005"/>
    <n v="1792.3362770050005"/>
    <n v="-78.246059867464623"/>
    <n v="240.67445843672624"/>
    <n v="-0.1126304244671299"/>
    <n v="1.558951238674799"/>
    <n v="1.558951238674799"/>
    <n v="-0.54254175610653432"/>
    <n v="1.6687861797951717"/>
    <n v="-527.85513595399959"/>
    <n v="2237.4829620899995"/>
    <n v="-0.49146879807950145"/>
    <n v="2.0832478216098385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56.7737994112422"/>
    <n v="940.72586127900001"/>
    <n v="0.84726465937101469"/>
    <n v="940.72586127900001"/>
    <n v="12625.422707645001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447808555662078"/>
    <n v="130.57840407200001"/>
    <n v="17.534034816320872"/>
    <n v="17.534034816320872"/>
    <n v="164.46"/>
    <n v="22.083646881624531"/>
    <n v="22.083646881624531"/>
    <n v="34.328352404999947"/>
    <n v="295.03840407200005"/>
    <n v="644.78271129300003"/>
    <n v="0.58072348889105452"/>
    <n v="644.78271129300003"/>
    <n v="9713.465190950000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7.7299425886646684"/>
    <n v="4.8613727044974485E-2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39.739170748671221"/>
    <n v="0.26654117047996029"/>
    <n v="391.01691312771896"/>
    <n v="2.6226542662822951"/>
    <n v="349.91942497699995"/>
    <n v="0.31515489752493475"/>
    <n v="2.4334052349999995"/>
    <n v="2.4334052349999995"/>
    <n v="1226.35626426"/>
    <n v="-0.89433999496003469"/>
    <n v="-0.89433999496003469"/>
    <n v="-0.16357118008103677"/>
    <n v="0.32675703471747874"/>
    <n v="2.1916461983311516E-3"/>
    <n v="2.1916461983311516E-3"/>
    <n v="1.10451765522113"/>
    <n v="0.43937369899999995"/>
    <n v="5.8998988311985794E-2"/>
    <n v="0"/>
    <n v="0"/>
    <n v="1.9940315359999996"/>
    <n v="0.26775804640549289"/>
    <n v="647.21611652800004"/>
    <n v="0.58291513508938564"/>
    <n v="293.50974475099997"/>
    <n v="293.50974475099997"/>
    <n v="1685.6012524350003"/>
    <n v="39.41241371395374"/>
    <n v="226.34210654261585"/>
    <n v="-0.26667437715943654"/>
    <n v="-0.26667437715943654"/>
    <n v="0.78969998627086557"/>
    <n v="0.26434952428162917"/>
    <n v="1.5181366110611649"/>
    <n v="347.48601974199994"/>
    <n v="2105.4347991929999"/>
    <n v="0.31296325132660358"/>
    <n v="1.8962596558585323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4956.7737994112422"/>
    <n v="936.44543586400005"/>
    <n v="0.84340949461954062"/>
    <n v="1877.1712971430002"/>
    <n v="12547.406453272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2.219703855531428"/>
    <n v="132.07897184699999"/>
    <n v="17.735530674675758"/>
    <n v="35.269565490996627"/>
    <n v="0"/>
    <n v="0"/>
    <n v="22.083646881624531"/>
    <n v="77.194550042999992"/>
    <n v="132.07897184699999"/>
    <n v="746.20260054200003"/>
    <n v="0.67206730270007564"/>
    <n v="1390.9853118350002"/>
    <n v="9775.3338906710014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2.5816308089912519"/>
    <n v="1.6235915602172371E-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25.545759437006538"/>
    <n v="0.17134219191946498"/>
    <n v="372.23319714654326"/>
    <n v="2.496666895402063"/>
    <n v="208.26972399200002"/>
    <n v="0.18757810752163734"/>
    <n v="39.361891436999997"/>
    <n v="41.795296671999999"/>
    <n v="1234.4520691480002"/>
    <n v="0.25893246586240681"/>
    <n v="-0.23024114044734434"/>
    <n v="-0.16665183671679051"/>
    <n v="5.285504749407445"/>
    <n v="3.5451283857793038E-2"/>
    <n v="3.7642930056124194E-2"/>
    <n v="1.1118091411397162"/>
    <n v="31.988522150000001"/>
    <n v="4.2954106009097943"/>
    <n v="0"/>
    <n v="0"/>
    <n v="7.3733692869999956"/>
    <n v="0.99009414849765021"/>
    <n v="785.56449197899997"/>
    <n v="0.70751858655786859"/>
    <n v="150.88094388500002"/>
    <n v="444.39068863599999"/>
    <n v="1537.6204934530003"/>
    <n v="20.26025468759909"/>
    <n v="206.47128794457817"/>
    <n v="-0.49514794823964003"/>
    <n v="-0.36434476533283067"/>
    <n v="0.29737168635011879"/>
    <n v="0.13589090806167195"/>
    <n v="1.384857754262347"/>
    <n v="168.90783255500003"/>
    <n v="1955.8681837059999"/>
    <n v="0.15212682366384431"/>
    <n v="1.7615524975461434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4956.7737994112422"/>
    <n v="985.46210423200012"/>
    <n v="0.88755635242129349"/>
    <n v="2862.6334013750002"/>
    <n v="12539.930227188997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9.594743218121373"/>
    <n v="144.27900401799999"/>
    <n v="19.373747884993307"/>
    <n v="54.643313375989933"/>
    <n v="0"/>
    <n v="0"/>
    <n v="22.083646881624531"/>
    <n v="51.983181759999979"/>
    <n v="144.27900401799999"/>
    <n v="911.29042259000005"/>
    <n v="0.82075363425646719"/>
    <n v="2302.2757344250003"/>
    <n v="9838.8067038450008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4.7815574691304743"/>
    <n v="3.0071287980202584E-2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9.9597545056439394"/>
    <n v="6.680271816482633E-2"/>
    <n v="362.70617823895418"/>
    <n v="2.432766649801231"/>
    <n v="107.56011342900007"/>
    <n v="9.6874006145028904E-2"/>
    <n v="158.92890780900001"/>
    <n v="200.72420448100002"/>
    <n v="1339.7870548300002"/>
    <n v="1.9654278228115247"/>
    <n v="0.86044317632410228"/>
    <n v="-7.3510574725082378E-2"/>
    <n v="21.340933232009093"/>
    <n v="0.14313930602048575"/>
    <n v="0.18078223607660995"/>
    <n v="1.2066790861865886"/>
    <n v="139.56255626600003"/>
    <n v="18.740424483006201"/>
    <n v="0"/>
    <n v="0"/>
    <n v="19.366351542999979"/>
    <n v="2.600508749002894"/>
    <n v="1070.219330399"/>
    <n v="0.96389294027695283"/>
    <n v="-84.757226166999942"/>
    <n v="359.63346246900005"/>
    <n v="1361.3364685140004"/>
    <n v="-11.381178726365155"/>
    <n v="182.7999140079105"/>
    <n v="-1.9260372623556583"/>
    <n v="-0.54513239490626642"/>
    <n v="0.4493755380544584"/>
    <n v="-7.633658785565943E-2"/>
    <n v="1.226087563614642"/>
    <n v="-51.36879437999994"/>
    <n v="1763.5570925310003"/>
    <n v="-4.6265299875456842E-2"/>
    <n v="1.588347531185247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4956.7737994112422"/>
    <n v="1331.6446183040002"/>
    <n v="1.1993456014875798"/>
    <n v="4194.2780196790009"/>
    <n v="12818.782177683999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6.012431837413629"/>
    <n v="142.92288358100001"/>
    <n v="19.191648378367606"/>
    <n v="73.834961754357536"/>
    <n v="75.099999999999994"/>
    <n v="10.084408858141812"/>
    <n v="32.168055739766345"/>
    <n v="59.618070991999986"/>
    <n v="218.022883581"/>
    <n v="848.02505008599996"/>
    <n v="0.7637736824013065"/>
    <n v="3150.3007845110005"/>
    <n v="9881.1667212470002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5.6787504211456952"/>
    <n v="3.571374816352943E-2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64.940312352973635"/>
    <n v="0.43557191908627318"/>
    <n v="394.46225473645268"/>
    <n v="2.6457630873219466"/>
    <n v="523.27287622400024"/>
    <n v="0.47128566724980259"/>
    <n v="116.13020943800002"/>
    <n v="316.85441391900002"/>
    <n v="1355.8144281080001"/>
    <n v="0.1601090827474918"/>
    <n v="0.52338709819744023"/>
    <n v="-7.5236203240942046E-2"/>
    <n v="15.593934923494423"/>
    <n v="0.1045926623175828"/>
    <n v="0.28537489839419272"/>
    <n v="1.2211141384371287"/>
    <n v="50.979568219000001"/>
    <n v="6.8455234265236804"/>
    <n v="0"/>
    <n v="0"/>
    <n v="65.150641219000022"/>
    <n v="8.7484114969707427"/>
    <n v="964.15525952400003"/>
    <n v="0.86836634471888952"/>
    <n v="367.48935878000026"/>
    <n v="727.12282124900025"/>
    <n v="1581.8010283290009"/>
    <n v="49.346377429479212"/>
    <n v="212.40383890677498"/>
    <n v="1.4995059429904969"/>
    <n v="-0.22453307386651022"/>
    <n v="0.78006943960622976"/>
    <n v="0.33097925676869039"/>
    <n v="1.4246489488848173"/>
    <n v="407.14266678600029"/>
    <n v="1988.0824568610008"/>
    <n v="0.36669300493221985"/>
    <n v="1.7905662796637607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4956.7737994112422"/>
    <n v="1194.2228953949998"/>
    <n v="1.0755767395447691"/>
    <n v="5388.5009150740007"/>
    <n v="12829.64204117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948821955663512"/>
    <n v="154.86689152700001"/>
    <n v="20.795486721008867"/>
    <n v="94.630448475366407"/>
    <n v="0"/>
    <n v="0"/>
    <n v="32.168055739766345"/>
    <n v="53.063930058999972"/>
    <n v="154.86689152700001"/>
    <n v="909.05867466200004"/>
    <n v="0.81874361069290946"/>
    <n v="4059.3594591730007"/>
    <n v="10117.508242866999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1.9943184768143638"/>
    <n v="1.254229937163749E-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38.291778875964972"/>
    <n v="0.25683312885185949"/>
    <n v="364.18463515476697"/>
    <n v="2.4426830529224031"/>
    <n v="299.09005281899977"/>
    <n v="0.26937542822349697"/>
    <n v="127.62713335800001"/>
    <n v="444.481547277"/>
    <n v="1355.1209980230003"/>
    <n v="-5.4038890291189245E-3"/>
    <n v="0.32162692414142535"/>
    <n v="-6.7052756605985198E-2"/>
    <n v="17.13773893707938"/>
    <n v="0.11494736577566525"/>
    <n v="0.40032226416985794"/>
    <n v="1.2204896006956381"/>
    <n v="96.559888146999995"/>
    <n v="12.966037168718897"/>
    <n v="0"/>
    <n v="0"/>
    <n v="31.067245211000014"/>
    <n v="4.1717017683604833"/>
    <n v="1036.68580802"/>
    <n v="0.9336909764685748"/>
    <n v="157.53708737499974"/>
    <n v="884.65990862399997"/>
    <n v="1357.0128002850004"/>
    <n v="21.154039938885592"/>
    <n v="182.21933294015824"/>
    <n v="-0.58795015390924155"/>
    <n v="-0.32979466374612787"/>
    <n v="0.35047622559952352"/>
    <n v="0.14188576307619422"/>
    <n v="1.222193452226765"/>
    <n v="171.46291946099973"/>
    <n v="1765.1007004220003"/>
    <n v="0.15442806244783169"/>
    <n v="1.5897377814885527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4956.7737994112422"/>
    <n v="1000.8325818450002"/>
    <n v="0.90139977165231444"/>
    <n v="6389.3334969190009"/>
    <n v="12868.783321846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959222719006782"/>
    <n v="151.24852598999999"/>
    <n v="20.30961351896735"/>
    <n v="114.94006199433376"/>
    <n v="0"/>
    <n v="0"/>
    <n v="32.168055739766345"/>
    <n v="41.863528429000041"/>
    <n v="151.24852598999999"/>
    <n v="913.70105938599988"/>
    <n v="0.82292477406233289"/>
    <n v="4973.0605185590002"/>
    <n v="10294.658009216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7.628627281357975"/>
    <n v="4.7976553529338301E-2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1.699998627282618"/>
    <n v="7.8474997589981499E-2"/>
    <n v="345.65289087420825"/>
    <n v="2.3183857231463256"/>
    <n v="140.40033774700026"/>
    <n v="0.1264515511193198"/>
    <n v="129.024681614"/>
    <n v="573.50622889099998"/>
    <n v="1408.0124619410003"/>
    <n v="0.6947225602521574"/>
    <n v="0.39049628429519467"/>
    <n v="-2.2338363617112278E-2"/>
    <n v="17.32540136068107"/>
    <n v="0.11620606748230754"/>
    <n v="0.5165283316521655"/>
    <n v="1.2681262927487207"/>
    <n v="95.846592891000014"/>
    <n v="12.87025606355143"/>
    <n v="0"/>
    <n v="0"/>
    <n v="33.178088722999988"/>
    <n v="4.4551452971296408"/>
    <n v="1042.725741"/>
    <n v="0.93913084154464044"/>
    <n v="-41.893159154999722"/>
    <n v="842.76674946900027"/>
    <n v="1166.1128506890009"/>
    <n v="-5.6254027333984542"/>
    <n v="156.58533636592756"/>
    <n v="-1.2811493290407296"/>
    <n v="-0.42629517653605675"/>
    <n v="6.0129622116285919E-2"/>
    <n v="-3.7731069892326032E-2"/>
    <n v="1.0502594303976054"/>
    <n v="11.375656133000277"/>
    <n v="1576.1101926170011"/>
    <n v="1.0245483637012276E-2"/>
    <n v="1.4195234982306719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56.7737994112422"/>
    <n v="1312.153936317"/>
    <n v="1.1817913205707433"/>
    <n v="7701.4874332360014"/>
    <n v="13094.469301744999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5.066289229785049"/>
    <n v="143.06059869199999"/>
    <n v="19.210140728371176"/>
    <n v="134.15020272270493"/>
    <n v="89.82"/>
    <n v="12.061006706235652"/>
    <n v="44.229062446001997"/>
    <n v="40.070540993000009"/>
    <n v="232.88059869199998"/>
    <n v="920.4208200459999"/>
    <n v="0.82897692587509253"/>
    <n v="5893.481338605"/>
    <n v="10406.269296285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5.1404106783575996"/>
    <n v="3.232812129590696E-2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52.601823006002249"/>
    <n v="0.35281439469565068"/>
    <n v="360.97081155150062"/>
    <n v="2.4211270846223005"/>
    <n v="427.62733115800006"/>
    <n v="0.38514251599155758"/>
    <n v="117.24399944999999"/>
    <n v="690.75022834099991"/>
    <n v="1383.5569379110002"/>
    <n v="-0.17258720022055496"/>
    <n v="0.24651155006986447"/>
    <n v="-5.7635776658822024E-2"/>
    <n v="15.74349436241749"/>
    <n v="0.10559579718818686"/>
    <n v="0.62212412884035229"/>
    <n v="1.2461004273081271"/>
    <n v="63.455301827999996"/>
    <n v="8.5207617556637203"/>
    <n v="0"/>
    <n v="0"/>
    <n v="53.788697621999994"/>
    <n v="7.2227326067537696"/>
    <n v="1037.6648194959998"/>
    <n v="0.93457272306327943"/>
    <n v="274.4891168210001"/>
    <n v="1117.2558662900003"/>
    <n v="1304.643067549001"/>
    <n v="36.85832864358477"/>
    <n v="175.18713857662385"/>
    <n v="1.0189124573657016"/>
    <n v="-0.30386833876913744"/>
    <n v="0.10268353404607411"/>
    <n v="0.24721859750746383"/>
    <n v="1.1750266573141734"/>
    <n v="310.38333170800007"/>
    <n v="1707.5223369710011"/>
    <n v="0.27954671880337073"/>
    <n v="1.5378798338074666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56.7737994112422"/>
    <n v="1082.5927304659999"/>
    <n v="0.97503704189522322"/>
    <n v="8784.0801637020013"/>
    <n v="13226.045737904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724613571629384"/>
    <n v="142.39229160599999"/>
    <n v="19.120400623204503"/>
    <n v="153.27060334590942"/>
    <n v="0"/>
    <n v="0"/>
    <n v="44.229062446001997"/>
    <n v="59.470405937000038"/>
    <n v="142.39229160599999"/>
    <n v="912.11059336700009"/>
    <n v="0.82149232099040725"/>
    <n v="6805.5919319719997"/>
    <n v="10635.328003824001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2.473748048691951"/>
    <n v="1.5557439274322359E-2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22.892297916326243"/>
    <n v="0.15354472090481602"/>
    <n v="347.88091699735605"/>
    <n v="2.3333296859803667"/>
    <n v="187.75570716799984"/>
    <n v="0.1691021601791384"/>
    <n v="179.89636810000002"/>
    <n v="870.64659644099993"/>
    <n v="1454.3843783880004"/>
    <n v="0.64938238617158883"/>
    <n v="0.31276555558811747"/>
    <n v="3.6424388103366567E-3"/>
    <n v="24.156438455594941"/>
    <n v="0.1620236471793185"/>
    <n v="0.78414777601967067"/>
    <n v="1.3098911549790748"/>
    <n v="73.596733084999997"/>
    <n v="9.8825505599556926"/>
    <n v="0"/>
    <n v="0"/>
    <n v="106.29963501500002"/>
    <n v="14.27388789563925"/>
    <n v="1092.0069614670001"/>
    <n v="0.98351596816972575"/>
    <n v="-9.4142310010001893"/>
    <n v="1107.8416352890001"/>
    <n v="1136.3333556920006"/>
    <n v="-1.2641405392687026"/>
    <n v="152.58655336807485"/>
    <n v="-1.0592479468282165"/>
    <n v="-0.3719165154648163"/>
    <n v="-7.5904030313192705E-2"/>
    <n v="-8.4789262745024636E-3"/>
    <n v="1.0234385310012921"/>
    <n v="7.8593390679998123"/>
    <n v="1539.2237787720007"/>
    <n v="7.0785129998198965E-3"/>
    <n v="1.3863017530356245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56.7737994112422"/>
    <n v="1187.0916968199999"/>
    <n v="1.0691540262121733"/>
    <n v="9971.1718605220012"/>
    <n v="13322.970678980999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11916431087328"/>
    <n v="150.434712171"/>
    <n v="20.200334806780905"/>
    <n v="173.47093815269034"/>
    <n v="0"/>
    <n v="0"/>
    <n v="44.229062446001997"/>
    <n v="43.470136540000027"/>
    <n v="150.434712171"/>
    <n v="940.13784316400006"/>
    <n v="0.84673506091048989"/>
    <n v="7745.7297751360002"/>
    <n v="10791.922694256002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5.4314772322098186"/>
    <n v="3.4158643300254407E-2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33.160900524112137"/>
    <n v="0.22241896530168342"/>
    <n v="339.86847826288653"/>
    <n v="2.2795881317795685"/>
    <n v="284.88051421399985"/>
    <n v="0.25657760860193785"/>
    <n v="276.42658779599998"/>
    <n v="1147.0731842369999"/>
    <n v="1677.6481150950003"/>
    <n v="4.1996193231479229"/>
    <n v="0.60121117752511011"/>
    <n v="0.2316138876387448"/>
    <n v="37.118491752275602"/>
    <n v="0.24896358056070172"/>
    <n v="1.0331113565803725"/>
    <n v="1.5109736186564013"/>
    <n v="117.20193401700003"/>
    <n v="15.7378458267961"/>
    <n v="0"/>
    <n v="0"/>
    <n v="159.22465377899994"/>
    <n v="21.380645925479492"/>
    <n v="1216.56443096"/>
    <n v="1.0956986414711913"/>
    <n v="-29.472734140000114"/>
    <n v="1078.3689011490001"/>
    <n v="853.39986963000069"/>
    <n v="-3.9575912281634582"/>
    <n v="114.59431697515105"/>
    <n v="-1.1162812542632639"/>
    <n v="-0.46544090446179942"/>
    <n v="-0.44003506674892445"/>
    <n v="-2.6544615259018297E-2"/>
    <n v="0.76861451312316753"/>
    <n v="8.4539264179998881"/>
    <n v="1248.2354387940004"/>
    <n v="7.614028041236111E-3"/>
    <n v="1.1242231317280325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956.7737994112422"/>
    <n v="1106.391461536"/>
    <n v="0.996471366817546"/>
    <n v="11077.563322058002"/>
    <n v="13439.4807398009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7.422111795966998"/>
    <n v="145.97044163499999"/>
    <n v="19.600873697082108"/>
    <n v="193.07181184977244"/>
    <n v="29.25"/>
    <n v="3.9276825446158186"/>
    <n v="48.156744990617817"/>
    <n v="59.840239628000006"/>
    <n v="175.22044163499999"/>
    <n v="1015.8569623990001"/>
    <n v="0.9149314785993713"/>
    <n v="8761.5867375350008"/>
    <n v="11036.053974734001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5.426864547231534"/>
    <n v="3.4129634053949323E-2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2.156949468236938"/>
    <n v="8.1539888218174567E-2"/>
    <n v="322.73153341593581"/>
    <n v="2.1646460921772572"/>
    <n v="128.42895045799989"/>
    <n v="0.11566952227212388"/>
    <n v="222.670541262"/>
    <n v="1369.7437254989998"/>
    <n v="1814.416658634"/>
    <n v="1.592146249962946"/>
    <n v="0.7073128560528319"/>
    <n v="0.37763874733556113"/>
    <n v="29.900143525296201"/>
    <n v="0.20054820225501907"/>
    <n v="1.2336595588353916"/>
    <n v="1.6341541946604377"/>
    <n v="56.814902325999995"/>
    <n v="7.6290906030729184"/>
    <n v="0"/>
    <n v="0"/>
    <n v="165.85563893599999"/>
    <n v="22.27105292222328"/>
    <n v="1238.5275036610001"/>
    <n v="1.1154796808543905"/>
    <n v="-132.1360421250001"/>
    <n v="946.23285902399994"/>
    <n v="589.0101064330006"/>
    <n v="-17.743194057059259"/>
    <n v="79.092126962023983"/>
    <n v="-1.9991102031304222"/>
    <n v="-0.55980140763948216"/>
    <n v="-0.62183267895908201"/>
    <n v="-0.11900831403684452"/>
    <n v="0.53049189751681991"/>
    <n v="-94.241590804000111"/>
    <n v="1005.2271047800003"/>
    <n v="-8.4878679982895208E-2"/>
    <n v="0.90535769832455326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956.7737994112422"/>
    <n v="1366.3515112499999"/>
    <n v="1.230604361387875"/>
    <n v="12443.914833308001"/>
    <n v="13597.057976902001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5.341192068434225"/>
    <n v="139.650022506"/>
    <n v="18.75216942741957"/>
    <n v="211.82398127719202"/>
    <n v="91.555000000000007"/>
    <n v="12.293982064010301"/>
    <n v="60.450727054628118"/>
    <n v="43.108748367000004"/>
    <n v="231.20502250600001"/>
    <n v="960.81370928300009"/>
    <n v="0.86535677780546072"/>
    <n v="9722.400446818001"/>
    <n v="11174.862801323001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2.5109019195389317"/>
    <n v="1.5791100535748542E-2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54.455512682654764"/>
    <n v="0.36524758358241421"/>
    <n v="325.25175079570215"/>
    <n v="2.1815498593573848"/>
    <n v="423.07080831599984"/>
    <n v="0.38103868411816277"/>
    <n v="220.98430591399998"/>
    <n v="1590.7280314129998"/>
    <n v="1874.1181472170001"/>
    <n v="0.37016645400281423"/>
    <n v="0.65088073223649179"/>
    <n v="0.42891896244474337"/>
    <n v="29.673716272562732"/>
    <n v="0.19902949454584634"/>
    <n v="1.4326890533812378"/>
    <n v="1.687924334793979"/>
    <n v="139.718408866"/>
    <n v="18.761352330409718"/>
    <n v="0"/>
    <n v="0"/>
    <n v="81.265897047999971"/>
    <n v="10.912363942153014"/>
    <n v="1181.798015197"/>
    <n v="1.0643862723513071"/>
    <n v="184.55349605299986"/>
    <n v="1130.7863550769998"/>
    <n v="548.07702836200042"/>
    <n v="24.781796410092031"/>
    <n v="73.595643671874797"/>
    <n v="-0.18153221862553204"/>
    <n v="-0.52388857152643076"/>
    <n v="-0.68104926996361947"/>
    <n v="0.1662180890365679"/>
    <n v="0.49362552456340603"/>
    <n v="202.08650240199987"/>
    <n v="961.69267313500029"/>
    <n v="0.18200918957231646"/>
    <n v="0.8661484165169254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956.7737994112422"/>
    <n v="1434.017582059"/>
    <n v="1.2915478017616899"/>
    <n v="13877.932415367"/>
    <n v="13877.932415367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0.626743820485508"/>
    <n v="133.306309164"/>
    <n v="17.900337216772737"/>
    <n v="229.72431849396474"/>
    <n v="106.61"/>
    <n v="14.31556362671769"/>
    <n v="74.766290681345808"/>
    <n v="60.596746148999998"/>
    <n v="239.91630916399998"/>
    <n v="1986.6967264730001"/>
    <n v="1.7893182217188317"/>
    <n v="11709.097173291"/>
    <n v="11709.097173291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0.840297164627117"/>
    <n v="6.8174794495935498E-2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74.2136146423273"/>
    <n v="-0.49777041995714172"/>
    <n v="291.23064350254799"/>
    <n v="1.9533612588379625"/>
    <n v="-476.98403361200013"/>
    <n v="-0.42959562546120622"/>
    <n v="484.29171089399995"/>
    <n v="2075.0197423069999"/>
    <n v="2075.0197423069999"/>
    <n v="0.70892237903226185"/>
    <n v="0.66407162552623356"/>
    <n v="0.66407162552623356"/>
    <n v="65.030567500187829"/>
    <n v="0.43617728432482983"/>
    <n v="1.8688663377060679"/>
    <n v="1.8688663377060679"/>
    <n v="112.929128401"/>
    <n v="15.164094577753373"/>
    <n v="0"/>
    <n v="0"/>
    <n v="371.36258249299993"/>
    <n v="49.866472922434454"/>
    <n v="2470.9884373670002"/>
    <n v="2.2254955060436616"/>
    <n v="-1036.970855308"/>
    <n v="93.815499768999871"/>
    <n v="93.815499768999871"/>
    <n v="-139.24418214251511"/>
    <n v="12.597521396824277"/>
    <n v="0.77956797285858004"/>
    <n v="-0.94765742289958788"/>
    <n v="-0.94765742289958788"/>
    <n v="-0.93394770428197149"/>
    <n v="8.4494921131895093E-2"/>
    <n v="-961.27574450599991"/>
    <n v="528.27206458299975"/>
    <n v="-0.86577290978603594"/>
    <n v="0.47578818577986676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733.6298160173164"/>
    <n v="1022.5046873049999"/>
    <n v="0.79206898145018489"/>
    <n v="1022.5046873049999"/>
    <n v="13959.711241392997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4.67173604816022"/>
    <n v="134.62718101999999"/>
    <n v="18.077703552926085"/>
    <n v="18.077703552926085"/>
    <n v="0"/>
    <n v="0"/>
    <n v="0"/>
    <n v="124.16857883099996"/>
    <n v="134.62718101999999"/>
    <n v="690.51319839999996"/>
    <n v="0.53489640930267346"/>
    <n v="690.51319839999996"/>
    <n v="11754.827660397998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62326959092194112"/>
    <n v="3.3713223383634704E-3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44.579732510536225"/>
    <n v="0.25717257214751138"/>
    <n v="296.07120526441298"/>
    <n v="1.7079822849692339"/>
    <n v="336.34362612299998"/>
    <n v="0.26054389448587489"/>
    <n v="26.404467097999998"/>
    <n v="26.404467097999998"/>
    <n v="2098.99080417"/>
    <n v="9.8508302350224888"/>
    <n v="9.8508302350224888"/>
    <n v="0.71156691194997856"/>
    <n v="3.5455851118187107"/>
    <n v="2.0453851820641439E-2"/>
    <n v="2.0453851820641439E-2"/>
    <n v="1.6259539237068756"/>
    <n v="17.553025422999998"/>
    <n v="2.3570157797987963"/>
    <n v="0"/>
    <n v="0"/>
    <n v="8.8514416750000002"/>
    <n v="1.1885693320199147"/>
    <n v="716.91766549799991"/>
    <n v="0.55535026112331498"/>
    <n v="305.58702180699999"/>
    <n v="305.58702180699999"/>
    <n v="105.89277682500011"/>
    <n v="41.034147398717515"/>
    <n v="14.219255081588067"/>
    <n v="4.114778903251004E-2"/>
    <n v="4.114778903251004E-2"/>
    <n v="-0.93717803859481674"/>
    <n v="0.23671872032686997"/>
    <n v="8.2028361262358629E-2"/>
    <n v="309.93915902499998"/>
    <n v="490.7252038659999"/>
    <n v="0.24009004266523346"/>
    <n v="0.38013342845648612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733.6298160173164"/>
    <n v="1140.62903729"/>
    <n v="0.88357236010332907"/>
    <n v="2163.1337245949999"/>
    <n v="14163.894842818998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3.586007205442208"/>
    <n v="127.39420744300001"/>
    <n v="17.106461704582486"/>
    <n v="35.184165257508567"/>
    <n v="0"/>
    <n v="0"/>
    <n v="0"/>
    <n v="126.26211398599996"/>
    <n v="127.39420744300001"/>
    <n v="823.26688017400011"/>
    <n v="0.63773219559489747"/>
    <n v="1513.7800785740001"/>
    <n v="11831.89194003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2.7132790780788034"/>
    <n v="1.4676375198428271E-2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42.615309566705506"/>
    <n v="0.2458401645084316"/>
    <n v="313.14075539411198"/>
    <n v="1.8064534929608487"/>
    <n v="336.30831304999992"/>
    <n v="0.2605165397068599"/>
    <n v="160.07253134299998"/>
    <n v="186.47699844099998"/>
    <n v="2219.7014440759999"/>
    <n v="3.0666879943816046"/>
    <n v="3.4616742382385546"/>
    <n v="0.79812687713991504"/>
    <n v="21.494498708662206"/>
    <n v="0.12399795172888378"/>
    <n v="0.14445180354952522"/>
    <n v="1.7194607357416898"/>
    <n v="91.158531441999997"/>
    <n v="12.240744367095919"/>
    <n v="0"/>
    <n v="0"/>
    <n v="68.913999900999983"/>
    <n v="9.2537543415662871"/>
    <n v="983.33941151700014"/>
    <n v="0.7617301473237813"/>
    <n v="157.28962577299995"/>
    <n v="462.87664757999994"/>
    <n v="112.30145871299999"/>
    <n v="21.120810858043292"/>
    <n v="15.079811252032272"/>
    <n v="4.2475091439543089E-2"/>
    <n v="4.159843897886395E-2"/>
    <n v="-0.92696412463857902"/>
    <n v="0.12184221277954785"/>
    <n v="8.6992757219158945E-2"/>
    <n v="176.23578170699994"/>
    <n v="498.05315301799982"/>
    <n v="0.13651858797797611"/>
    <n v="0.3858099219660087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733.6298160173164"/>
    <n v="1091.1580805890001"/>
    <n v="0.84525037412905935"/>
    <n v="3254.2918051839997"/>
    <n v="14269.590819175999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6.734447821967983"/>
    <n v="113.415044904"/>
    <n v="15.22934332192342"/>
    <n v="50.413508579431991"/>
    <n v="0"/>
    <n v="0"/>
    <n v="0"/>
    <n v="60.472232581"/>
    <n v="113.415044904"/>
    <n v="947.86995608400002"/>
    <n v="0.73425422884026148"/>
    <n v="2461.6500346580001"/>
    <n v="11868.471473524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7.8606962189819996"/>
    <n v="4.2519226261212358E-2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19.240692836547925"/>
    <n v="0.11099614528879793"/>
    <n v="322.42169372501593"/>
    <n v="1.8599935805317398"/>
    <n v="198.17741971900003"/>
    <n v="0.15351537155001027"/>
    <n v="93.985145602999992"/>
    <n v="280.46214404399996"/>
    <n v="2154.7576818699999"/>
    <n v="-0.40863404336767428"/>
    <n v="0.39725124216670005"/>
    <n v="0.60828370008650956"/>
    <n v="12.62030139617365"/>
    <n v="7.2804280971486862E-2"/>
    <n v="0.21725608452101206"/>
    <n v="1.6691529569894683"/>
    <n v="59.602106168999995"/>
    <n v="8.003355624694704"/>
    <n v="0"/>
    <n v="0"/>
    <n v="34.383039433999997"/>
    <n v="4.616945771478945"/>
    <n v="1041.8551016870001"/>
    <n v="0.80705850981174843"/>
    <n v="49.302978902000049"/>
    <n v="512.179626482"/>
    <n v="246.36166378200005"/>
    <n v="6.6203914403742754"/>
    <n v="33.081381418771699"/>
    <n v="-1.5816964656778265"/>
    <n v="0.42417121856715223"/>
    <n v="-0.81902955699782143"/>
    <n v="3.8191864317311065E-2"/>
    <n v="0.19084062354227166"/>
    <n v="104.19227411600005"/>
    <n v="653.61422151399995"/>
    <n v="8.0711090578523423E-2"/>
    <n v="0.50631313198227323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33.6298160173164"/>
    <n v="1309.3331825929999"/>
    <n v="1.0142566710855756"/>
    <n v="4563.6249877769997"/>
    <n v="14247.27938346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145195413486483"/>
    <n v="110.32043213499999"/>
    <n v="14.813799508072258"/>
    <n v="65.227308087504241"/>
    <n v="0"/>
    <n v="0"/>
    <n v="0"/>
    <n v="46.576653132000033"/>
    <n v="110.32043213499999"/>
    <n v="985.22358603799989"/>
    <n v="0.76318969681265081"/>
    <n v="3446.8736206960002"/>
    <n v="12005.670009476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2.1072273546245395"/>
    <n v="1.1398185883171062E-2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43.521354014753811"/>
    <n v="0.25106697427292463"/>
    <n v="301.00273538679608"/>
    <n v="1.7364314078054117"/>
    <n v="338.82384337600007"/>
    <n v="0.26246516015609567"/>
    <n v="129.139390975"/>
    <n v="409.60153501899993"/>
    <n v="2167.7668634070001"/>
    <n v="0.11202237212829069"/>
    <n v="0.29271210065487541"/>
    <n v="0.59886693817829939"/>
    <n v="17.340804504438466"/>
    <n v="0.10003602638171034"/>
    <n v="0.31729211090272241"/>
    <n v="1.6792303378537761"/>
    <n v="89.062279715000003"/>
    <n v="11.959260219497333"/>
    <n v="0"/>
    <n v="0"/>
    <n v="40.077111259999995"/>
    <n v="5.3815442849411301"/>
    <n v="1114.3629770129999"/>
    <n v="0.86322572319436108"/>
    <n v="194.97020558000006"/>
    <n v="707.14983206200009"/>
    <n v="73.842510581999662"/>
    <n v="26.180549510315348"/>
    <n v="9.9155534996078423"/>
    <n v="-0.46945346600710647"/>
    <n v="-2.7468521965370307E-2"/>
    <n v="-0.95331744684727748"/>
    <n v="0.1510309478912143"/>
    <n v="5.7201069951635972E-2"/>
    <n v="209.68445240100004"/>
    <n v="456.1560071289997"/>
    <n v="0.16242913377438534"/>
    <n v="0.35335488280385446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33.6298160173164"/>
    <n v="1536.6515740680002"/>
    <n v="1.1903456895868576"/>
    <n v="6100.2765618449994"/>
    <n v="14589.708062138001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092008072661542"/>
    <n v="119.067152028"/>
    <n v="15.988306825897215"/>
    <n v="81.215614913401453"/>
    <n v="0"/>
    <n v="0"/>
    <n v="0"/>
    <n v="136.98439019300002"/>
    <n v="119.067152028"/>
    <n v="905.04170743199995"/>
    <n v="0.70107792392131274"/>
    <n v="4351.9153281280005"/>
    <n v="12001.653042246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4.5802851351042966"/>
    <n v="2.4775182067217495E-2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84.812411904045916"/>
    <n v="0.48926776566554475"/>
    <n v="347.52336841487704"/>
    <n v="2.0048006908856641"/>
    <n v="663.59286355400025"/>
    <n v="0.51404294773276227"/>
    <n v="139.663017612"/>
    <n v="549.2645526309999"/>
    <n v="2179.802747661"/>
    <n v="9.4305058315764079E-2"/>
    <n v="0.23574208197376367"/>
    <n v="0.60856687398478537"/>
    <n v="18.753914406940993"/>
    <n v="0.10818800684206423"/>
    <n v="0.42548011774478661"/>
    <n v="1.6885537675654234"/>
    <n v="81.210647107"/>
    <n v="10.904944994157916"/>
    <n v="0"/>
    <n v="0"/>
    <n v="58.452370505000005"/>
    <n v="7.8489694127830782"/>
    <n v="1044.704725044"/>
    <n v="0.80926593076337716"/>
    <n v="491.94684902400024"/>
    <n v="1199.0966810860004"/>
    <n v="408.25227223100023"/>
    <n v="66.058497497104923"/>
    <n v="54.820011057827173"/>
    <n v="2.1227367296246551"/>
    <n v="0.35543237508194014"/>
    <n v="-0.69915370573862012"/>
    <n v="0.38107975882348055"/>
    <n v="0.31624692332024162"/>
    <n v="523.92984594200027"/>
    <n v="808.62293361000025"/>
    <n v="0.40585494089069801"/>
    <n v="0.62638846682439209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33.6298160173164"/>
    <n v="1348.71413611"/>
    <n v="1.0447625769538025"/>
    <n v="7448.9906979549996"/>
    <n v="14937.589616403002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912338783796912"/>
    <n v="117.02006054799999"/>
    <n v="15.713423903735583"/>
    <n v="96.929038817137041"/>
    <n v="0"/>
    <n v="0"/>
    <n v="0"/>
    <n v="81.377435978000008"/>
    <n v="117.02006054799999"/>
    <n v="1134.1617800519998"/>
    <n v="0.87856258956938615"/>
    <n v="5486.0771081800003"/>
    <n v="12222.11376291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2.1855940980511477"/>
    <n v="1.1822078780477537E-2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28.810035685306168"/>
    <n v="0.16619998738441641"/>
    <n v="364.63340547290062"/>
    <n v="2.1035054607877983"/>
    <n v="229.8138184430002"/>
    <n v="0.17802206616489397"/>
    <n v="146.85220017099999"/>
    <n v="696.11675280199984"/>
    <n v="2197.6302662180001"/>
    <n v="0.13817138189369182"/>
    <n v="0.21379109368714988"/>
    <n v="0.56080313606633903"/>
    <n v="19.719276008549226"/>
    <n v="0.11375700674755612"/>
    <n v="0.53923712449234273"/>
    <n v="1.7023636059363796"/>
    <n v="57.490605440999992"/>
    <n v="7.7198238451285768"/>
    <n v="0"/>
    <n v="0"/>
    <n v="89.361594730000007"/>
    <n v="11.999452163420649"/>
    <n v="1281.0139802229999"/>
    <n v="0.99231959631694222"/>
    <n v="67.700155887000221"/>
    <n v="1266.7968369730006"/>
    <n v="517.84558727300009"/>
    <n v="9.0907596767569441"/>
    <n v="69.536173467982564"/>
    <n v="-2.6160193514296131"/>
    <n v="0.50314050450040626"/>
    <n v="-0.55592154998803966"/>
    <n v="5.2442980636860294E-2"/>
    <n v="0.40114185485141918"/>
    <n v="82.961618272000223"/>
    <n v="880.20889574900013"/>
    <n v="6.4265059417337844E-2"/>
    <n v="0.68184153302696882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33.6298160173164"/>
    <n v="1329.911541814"/>
    <n v="1.0301974097740736"/>
    <n v="8778.9022397689987"/>
    <n v="14955.347221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396080089110015"/>
    <n v="124.90430323899999"/>
    <n v="16.772118002708421"/>
    <n v="113.70115681984547"/>
    <n v="0"/>
    <n v="0"/>
    <n v="0"/>
    <n v="56.84852628900002"/>
    <n v="124.90430323899999"/>
    <n v="947.84010428400029"/>
    <n v="0.73423110456013463"/>
    <n v="6433.9172124640008"/>
    <n v="12249.53304715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2.891239553085279"/>
    <n v="1.563897971736147E-2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51.304455247277026"/>
    <n v="0.29596630521393896"/>
    <n v="363.33603771417535"/>
    <n v="2.0960211762319467"/>
    <n v="402.26024739399969"/>
    <n v="0.31160528493130041"/>
    <n v="117.58548041299998"/>
    <n v="813.70223321499986"/>
    <n v="2197.971747181"/>
    <n v="2.9125666524676408E-3"/>
    <n v="0.17799777666277183"/>
    <n v="0.58863844844698998"/>
    <n v="15.789348339090779"/>
    <n v="9.108595086202706E-2"/>
    <n v="0.63032307535436982"/>
    <n v="1.7026281293971581"/>
    <n v="53.39386829099999"/>
    <n v="7.1697150248231356"/>
    <n v="0"/>
    <n v="0"/>
    <n v="64.191612121999995"/>
    <n v="8.6196333142676433"/>
    <n v="1065.4255846970002"/>
    <n v="0.82531705542216149"/>
    <n v="264.48595711699971"/>
    <n v="1531.2827940900004"/>
    <n v="507.84242756899971"/>
    <n v="35.515106908186247"/>
    <n v="68.192951732584049"/>
    <n v="-3.644282811592725E-2"/>
    <n v="0.37057485245061428"/>
    <n v="-0.61074224805174482"/>
    <n v="0.20488035435191188"/>
    <n v="0.39339304683478876"/>
    <n v="284.67476698099972"/>
    <n v="854.50033102199984"/>
    <n v="0.22051933406927338"/>
    <n v="0.6619267522629493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33.6298160173164"/>
    <n v="1205.2821447450001"/>
    <n v="0.93365498721034412"/>
    <n v="9984.1843845139992"/>
    <n v="15078.036636179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787599646419615"/>
    <n v="128.97815725100003"/>
    <n v="17.319154081075794"/>
    <n v="131.02031090092126"/>
    <n v="0"/>
    <n v="0"/>
    <n v="0"/>
    <n v="45.160721294999973"/>
    <n v="128.97815725100003"/>
    <n v="1000.2794962620001"/>
    <n v="0.77485254748119947"/>
    <n v="7434.1967087260009"/>
    <n v="12337.70195004500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4.6116099275595515"/>
    <n v="2.4944620740445223E-2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27.527703386211684"/>
    <n v="0.15880243972914462"/>
    <n v="367.97144318406077"/>
    <n v="2.1227620084555432"/>
    <n v="237.20437867000004"/>
    <n v="0.18374706046958988"/>
    <n v="165.840449124"/>
    <n v="979.54268233899984"/>
    <n v="2183.9158282049998"/>
    <n v="-7.813342272806012E-2"/>
    <n v="0.12507495732842888"/>
    <n v="0.50160841979449189"/>
    <n v="22.269013238139575"/>
    <n v="0.12846598871551751"/>
    <n v="0.75878906406988722"/>
    <n v="1.6917399079885982"/>
    <n v="88.379591563000005"/>
    <n v="11.867589028453697"/>
    <n v="0"/>
    <n v="0"/>
    <n v="77.460857560999997"/>
    <n v="10.401424209685878"/>
    <n v="1166.1199453860002"/>
    <n v="0.90331853619671709"/>
    <n v="39.162199359000027"/>
    <n v="1570.4449934490003"/>
    <n v="556.41885792899996"/>
    <n v="5.2586901480721098"/>
    <n v="74.715782419924864"/>
    <n v="-5.159893607331214"/>
    <n v="0.41757173897812749"/>
    <n v="-0.51033835701306707"/>
    <n v="3.033645101362711E-2"/>
    <n v="0.43102210046694528"/>
    <n v="71.363929546000023"/>
    <n v="918.00492150000002"/>
    <n v="5.5281071754072326E-2"/>
    <n v="0.71111969672748354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33.6298160173164"/>
    <n v="1396.3915642619995"/>
    <n v="1.0816952310759582"/>
    <n v="11380.575948775999"/>
    <n v="15287.336503621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1.056904631489893"/>
    <n v="133.56201015399998"/>
    <n v="17.934672680535606"/>
    <n v="148.95498358145687"/>
    <n v="0"/>
    <n v="0"/>
    <n v="0"/>
    <n v="60.786177763000012"/>
    <n v="133.56201015399998"/>
    <n v="999.63427546599985"/>
    <n v="0.77435273619911582"/>
    <n v="8433.830984192"/>
    <n v="12397.198382347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4.8748408706834176"/>
    <n v="2.6368461036246078E-2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53.27646761207334"/>
    <n v="0.30734249487684245"/>
    <n v="388.08701027202198"/>
    <n v="2.238805148171426"/>
    <n v="430.79709547699969"/>
    <n v="0.33371095591308853"/>
    <n v="192.467079993"/>
    <n v="1172.0097623319998"/>
    <n v="2099.9563204020001"/>
    <n v="-0.30373166514995742"/>
    <n v="2.1739308736074214E-2"/>
    <n v="0.25172633134874389"/>
    <n v="25.844430444501967"/>
    <n v="0.14909193659986983"/>
    <n v="0.90788100066975708"/>
    <n v="1.6267018473770052"/>
    <n v="125.43722925900001"/>
    <n v="16.843679172839213"/>
    <n v="0"/>
    <n v="0"/>
    <n v="67.029850733999993"/>
    <n v="9.0007512716627556"/>
    <n v="1192.1013554589999"/>
    <n v="0.92344467279898579"/>
    <n v="204.29020880299967"/>
    <n v="1774.7352022519999"/>
    <n v="790.18180087199971"/>
    <n v="27.432037167571373"/>
    <n v="106.1054108156597"/>
    <n v="-7.9314983751622465"/>
    <n v="0.64575888674184023"/>
    <n v="-7.4077898307401635E-2"/>
    <n v="0.1582505582769726"/>
    <n v="0.61210330079442088"/>
    <n v="238.33001548399966"/>
    <n v="1147.8810105659998"/>
    <n v="0.1846190193132187"/>
    <n v="0.88918999996116155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733.6298160173164"/>
    <n v="1404.4151720910002"/>
    <n v="1.0879106068679487"/>
    <n v="12784.991120866998"/>
    <n v="15585.360214175998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41.515430300661492"/>
    <n v="134.12176689399999"/>
    <n v="18.009836672909252"/>
    <n v="166.96482025436612"/>
    <n v="0"/>
    <n v="0"/>
    <n v="0"/>
    <n v="62.396911802000005"/>
    <n v="134.12176689399999"/>
    <n v="997.7368778719997"/>
    <n v="0.77288294364134591"/>
    <n v="9431.5678620639992"/>
    <n v="12379.078297819999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6.5071624945020616"/>
    <n v="3.5197838297590343E-2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54.608657691559117"/>
    <n v="0.31502766322660275"/>
    <n v="430.5387184953442"/>
    <n v="2.4837015255390367"/>
    <n v="452.11619860000047"/>
    <n v="0.35022550152419313"/>
    <n v="202.73093912600004"/>
    <n v="1374.7407014579999"/>
    <n v="2080.0167182659998"/>
    <n v="-8.9547553183240813E-2"/>
    <n v="3.6481101289072004E-3"/>
    <n v="0.14638316858926936"/>
    <n v="27.222658832778205"/>
    <n v="0.15704269178970745"/>
    <n v="1.0649236924594645"/>
    <n v="1.6112559129470998"/>
    <n v="94.866845462999976"/>
    <n v="12.73869582864244"/>
    <n v="0"/>
    <n v="0"/>
    <n v="107.86409366300006"/>
    <n v="14.483963004135765"/>
    <n v="1200.4678169979998"/>
    <n v="0.92992563543105344"/>
    <n v="203.94735509300043"/>
    <n v="1978.6825573450003"/>
    <n v="1126.2651980900002"/>
    <n v="27.385998858780919"/>
    <n v="151.23460373149985"/>
    <n v="-2.5434649911798264"/>
    <n v="1.091115879642913"/>
    <n v="0.91213221265518629"/>
    <n v="0.15798497143689536"/>
    <n v="0.87244561259193654"/>
    <n v="249.38525947400041"/>
    <n v="1491.5078608440001"/>
    <n v="0.19318280973448568"/>
    <n v="1.1553757423620121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33.6298160173164"/>
    <n v="1650.383432765"/>
    <n v="1.2784464861846712"/>
    <n v="14435.374553631998"/>
    <n v="15869.392135691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8.710386764179148"/>
    <n v="65.217052334000002"/>
    <n v="8.7573291645657481"/>
    <n v="175.72214941893188"/>
    <n v="0"/>
    <n v="0"/>
    <n v="0"/>
    <n v="260.03248312300002"/>
    <n v="65.217052334000002"/>
    <n v="1183.2364822680001"/>
    <n v="0.91657762253872044"/>
    <n v="10614.804344331998"/>
    <n v="12601.501070804999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4.7917392768409091"/>
    <n v="2.5918956899103045E-2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62.728373444019688"/>
    <n v="0.36186886364595078"/>
    <n v="438.81157925670908"/>
    <n v="2.5314261923596733"/>
    <n v="500.60647932599983"/>
    <n v="0.38778782054505384"/>
    <n v="283.63779865899994"/>
    <n v="1658.3785001169999"/>
    <n v="2142.670211011"/>
    <n v="0.28352010105813896"/>
    <n v="4.2527991817625788E-2"/>
    <n v="0.14329516215015059"/>
    <n v="38.086811308930265"/>
    <n v="0.21971606103512492"/>
    <n v="1.2846397534945895"/>
    <n v="1.6597895664344271"/>
    <n v="119.05245963100002"/>
    <n v="15.986333934572929"/>
    <n v="0"/>
    <n v="0"/>
    <n v="164.58533902799991"/>
    <n v="22.100477374357329"/>
    <n v="1466.8742809270002"/>
    <n v="1.1362936835738455"/>
    <n v="183.50915183799987"/>
    <n v="2162.1917091830001"/>
    <n v="1125.2208538750001"/>
    <n v="24.641562135089433"/>
    <n v="151.09436945649728"/>
    <n v="-5.6587614829040067E-3"/>
    <n v="0.91211337090795341"/>
    <n v="1.053034146017521"/>
    <n v="0.14215280261082586"/>
    <n v="0.87163662592524582"/>
    <n v="216.96868066699986"/>
    <n v="1506.3900391090003"/>
    <n v="0.16807175950992889"/>
    <n v="1.1669040139938884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733.6298160173164"/>
    <n v="1806.7679813609998"/>
    <n v="1.3995875935642921"/>
    <n v="16242.142534992998"/>
    <n v="16242.1425349929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7.421226935214264"/>
    <n v="36.259682461000004"/>
    <n v="4.8689409188164809"/>
    <n v="180.59109033774837"/>
    <n v="0"/>
    <n v="0"/>
    <n v="0"/>
    <n v="282.88744759200006"/>
    <n v="36.259682461000004"/>
    <n v="2109.7191020509999"/>
    <n v="1.6342644498891021"/>
    <n v="12724.523446382998"/>
    <n v="12724.523446382998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5.8529887754762679"/>
    <n v="3.1659352698028692E-2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40.680199268578242"/>
    <n v="-0.23467685632481022"/>
    <n v="472.34499463045825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81.661504406908662"/>
    <n v="0.47109073902129223"/>
    <n v="1.7557304925158816"/>
    <n v="1.7557304925158816"/>
    <n v="164.388984147"/>
    <n v="22.074110890984564"/>
    <n v="0"/>
    <n v="0"/>
    <n v="443.75563466300014"/>
    <n v="59.587393515924099"/>
    <n v="2717.8637208609998"/>
    <n v="2.1053551889103943"/>
    <n v="-911.09573950000026"/>
    <n v="1251.0959696829998"/>
    <n v="1251.0959696829998"/>
    <n v="-122.34170367548691"/>
    <n v="167.99684792352545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187.3393635604152"/>
    <n v="1245.5600994060001"/>
    <n v="0.88033879198568532"/>
    <n v="1245.5600994060001"/>
    <n v="16465.197947093999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65.231985995218452"/>
    <n v="129.24483819599999"/>
    <n v="17.354963930397435"/>
    <n v="17.354963930397435"/>
    <n v="0"/>
    <n v="0"/>
    <n v="0"/>
    <n v="143.903624525"/>
    <n v="129.24483819599999"/>
    <n v="739.44159979100004"/>
    <n v="0.52262361729025353"/>
    <n v="739.44159979100004"/>
    <n v="12773.451847773998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2.0478100888310351"/>
    <n v="1.0106516085738161E-2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67.961463126324219"/>
    <n v="0.35771517469543174"/>
    <n v="495.72672524624613"/>
    <n v="2.6092577170247617"/>
    <n v="520.41785038199998"/>
    <n v="0.36782169078116989"/>
    <n v="38.999830975999998"/>
    <n v="38.999830975999998"/>
    <n v="2279.1184828049995"/>
    <n v="0.47701640147678015"/>
    <n v="0.47701640147678015"/>
    <n v="8.5816325768147905E-2"/>
    <n v="5.2368873629881199"/>
    <n v="2.7564357677667239E-2"/>
    <n v="2.7564357677667239E-2"/>
    <n v="1.610838700518457"/>
    <n v="34.63144235"/>
    <n v="4.6503012517252653"/>
    <n v="0"/>
    <n v="0"/>
    <n v="4.368388625999998"/>
    <n v="0.58658611126285376"/>
    <n v="778.44143076700004"/>
    <n v="0.55018797496792082"/>
    <n v="467.11866863900002"/>
    <n v="467.11866863900002"/>
    <n v="1412.6276165149998"/>
    <n v="62.724575763336105"/>
    <n v="189.68727628814403"/>
    <n v="0.5285945910818779"/>
    <n v="0.5285945910818779"/>
    <n v="12.340169734613042"/>
    <n v="0.33015081701776455"/>
    <n v="0.99841901650630405"/>
    <n v="481.41801940600004"/>
    <n v="1768.9188757849997"/>
    <n v="0.3402573331035027"/>
    <n v="1.250239074751901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187.3393635604152"/>
    <n v="1457.4215451810001"/>
    <n v="1.0300785350385093"/>
    <n v="2702.9816445870001"/>
    <n v="16781.990454985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22.66472438963309"/>
    <n v="130.170974433"/>
    <n v="17.479325268243628"/>
    <n v="34.834289198641059"/>
    <n v="0"/>
    <n v="0"/>
    <n v="0"/>
    <n v="383.46785452400002"/>
    <n v="130.170974433"/>
    <n v="990.95262965200004"/>
    <n v="0.70038695147581376"/>
    <n v="1730.3942294430001"/>
    <n v="12941.137597251998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4.4341114971488818"/>
    <n v="2.1883581595924666E-2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62.637327081337574"/>
    <n v="0.32969158356269551"/>
    <n v="515.74874276087826"/>
    <n v="2.7146436101990861"/>
    <n v="497.431218129"/>
    <n v="0.35157516515862014"/>
    <n v="88.52373468799999"/>
    <n v="127.52356566399999"/>
    <n v="2207.5696861500001"/>
    <n v="-0.44697735491973178"/>
    <n v="-0.31614318800638808"/>
    <n v="-5.4654908471485353E-3"/>
    <n v="11.886944530538784"/>
    <n v="6.2566934902988591E-2"/>
    <n v="9.0131292580655845E-2"/>
    <n v="1.5602693371891967"/>
    <n v="71.429146595999995"/>
    <n v="9.5914875986979009"/>
    <n v="0"/>
    <n v="0"/>
    <n v="17.094588091999995"/>
    <n v="2.2954569318408824"/>
    <n v="1079.4763643400001"/>
    <n v="0.76295388637880246"/>
    <n v="377.94518084100002"/>
    <n v="845.06384948000004"/>
    <n v="1633.2831715829998"/>
    <n v="50.750382550798797"/>
    <n v="219.31684798089955"/>
    <n v="1.4028614664418471"/>
    <n v="0.82567829657888692"/>
    <n v="13.543739594309752"/>
    <n v="0.26712464865970686"/>
    <n v="1.1543742730098894"/>
    <n v="408.90748344100001"/>
    <n v="2001.5905775190001"/>
    <n v="0.28900823025563155"/>
    <n v="1.4146871210014922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187.3393635604152"/>
    <n v="1382.6243175969998"/>
    <n v="0.97721324093782391"/>
    <n v="4085.605962184"/>
    <n v="17073.45669199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2.734409419313884"/>
    <n v="122.033946836"/>
    <n v="16.386687276524171"/>
    <n v="51.22097647516523"/>
    <n v="0"/>
    <n v="0"/>
    <n v="0"/>
    <n v="56.909527904000001"/>
    <n v="122.033946836"/>
    <n v="1250.5870683670003"/>
    <n v="0.88389176047318496"/>
    <n v="2980.9812978100003"/>
    <n v="13243.85470953499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7.2893776435586233"/>
    <n v="3.597511937823248E-2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17.729928172299413"/>
    <n v="9.3321480464638881E-2"/>
    <n v="514.2379780966296"/>
    <n v="2.7066917000880455"/>
    <n v="182.93716830299959"/>
    <n v="0.12929659984287137"/>
    <n v="151.87738189800001"/>
    <n v="279.400947562"/>
    <n v="2265.4619224449998"/>
    <n v="0.6159721935159943"/>
    <n v="-3.7837423143761706E-3"/>
    <n v="5.1376654324733817E-2"/>
    <n v="20.394056130007698"/>
    <n v="0.10734411850042105"/>
    <n v="0.19747541108107691"/>
    <n v="1.6011864967783604"/>
    <n v="96.747322936999993"/>
    <n v="12.991205864545794"/>
    <n v="0"/>
    <n v="0"/>
    <n v="55.130058961000017"/>
    <n v="7.4028502654619031"/>
    <n v="1402.4644502650003"/>
    <n v="0.9912358789736061"/>
    <n v="-19.840132668000422"/>
    <n v="825.22371681199957"/>
    <n v="1564.1400600129991"/>
    <n v="-2.6641279577082844"/>
    <n v="210.032328582817"/>
    <n v="-1.4024124527533484"/>
    <n v="0.61119980987959344"/>
    <n v="5.3489588274459452"/>
    <n v="-1.402263803578219E-2"/>
    <n v="1.1055052033096846"/>
    <n v="31.059786404999585"/>
    <n v="1928.4580898079996"/>
    <n v="2.195248134245029E-2"/>
    <n v="1.3629984341873327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187.3393635604152"/>
    <n v="1533.9288576629999"/>
    <n v="1.0841524854489271"/>
    <n v="5619.5348198470001"/>
    <n v="17298.05236706299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0.63294391509023"/>
    <n v="95.469808026999999"/>
    <n v="12.819661488050292"/>
    <n v="64.040637963215516"/>
    <n v="0"/>
    <n v="0"/>
    <n v="0"/>
    <n v="74.674117485999972"/>
    <n v="95.469808026999999"/>
    <n v="1192.4454228780003"/>
    <n v="0.84279832308846481"/>
    <n v="4173.4267206880004"/>
    <n v="13451.076546374999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2.0948455419348493"/>
    <n v="1.0338649214677394E-2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45.85430858394863"/>
    <n v="0.24135416236046214"/>
    <n v="516.57093266582444"/>
    <n v="2.7189712069274554"/>
    <n v="356.11122247399965"/>
    <n v="0.25169281157513956"/>
    <n v="112.804719017"/>
    <n v="392.20566657899997"/>
    <n v="2249.1272504869999"/>
    <n v="-0.12648868664064106"/>
    <n v="-4.2470222771975319E-2"/>
    <n v="3.7531889823303466E-2"/>
    <n v="15.147388917379931"/>
    <n v="7.9728284582228526E-2"/>
    <n v="0.27720369566330544"/>
    <n v="1.5896414533992043"/>
    <n v="79.841647855999994"/>
    <n v="10.721116123670912"/>
    <n v="0"/>
    <n v="0"/>
    <n v="32.963071161000002"/>
    <n v="4.4262727937090185"/>
    <n v="1305.2501418950003"/>
    <n v="0.92252660767069339"/>
    <n v="228.67871576799965"/>
    <n v="1053.9024325799992"/>
    <n v="1597.8485702009991"/>
    <n v="30.706919666568698"/>
    <n v="214.55869873907034"/>
    <n v="0.17289057108865968"/>
    <n v="0.49035237625227523"/>
    <n v="20.638600280615339"/>
    <n v="0.16162587777823365"/>
    <n v="1.1293297535282512"/>
    <n v="243.30650345699965"/>
    <n v="1962.0801408639993"/>
    <n v="0.17196452699291101"/>
    <n v="1.3867618766939089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4187.3393635604152"/>
    <n v="1733.6074537179998"/>
    <n v="1.2252816161269946"/>
    <n v="7353.1422735649994"/>
    <n v="17495.008246712998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59.697150500467991"/>
    <n v="95.243968615"/>
    <n v="12.789335829369996"/>
    <n v="76.82997379258552"/>
    <n v="0"/>
    <n v="0"/>
    <n v="0"/>
    <n v="154.72825956799997"/>
    <n v="95.243968615"/>
    <n v="1165.6688305330003"/>
    <n v="0.82387312391924616"/>
    <n v="5339.0955512210003"/>
    <n v="13711.703669476001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4.4215182562257214"/>
    <n v="2.18214304264116E-2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76.262653562285919"/>
    <n v="0.40140849220774838"/>
    <n v="508.02117432406453"/>
    <n v="2.6739695521934834"/>
    <n v="598.81299030199943"/>
    <n v="0.42322992263416004"/>
    <n v="221.02686007799997"/>
    <n v="613.23252665699988"/>
    <n v="2330.4910929529997"/>
    <n v="0.582572565430586"/>
    <n v="0.1164611364771142"/>
    <n v="6.9129349182486033E-2"/>
    <n v="29.679430434858237"/>
    <n v="0.15621768800256919"/>
    <n v="0.43342138366587457"/>
    <n v="1.6471479091872396"/>
    <n v="106.05382996699998"/>
    <n v="14.240881256445807"/>
    <n v="0"/>
    <n v="0"/>
    <n v="114.97303011099999"/>
    <n v="15.43854917841243"/>
    <n v="1386.6956906110004"/>
    <n v="0.98009081192181535"/>
    <n v="346.91176310699944"/>
    <n v="1400.8141956869986"/>
    <n v="1452.8134842839984"/>
    <n v="46.583223127427679"/>
    <n v="195.08342436939316"/>
    <n v="-0.29481860937770754"/>
    <n v="0.16822456252510531"/>
    <n v="2.5586170196793345"/>
    <n v="0.24519080420517922"/>
    <n v="1.0268216430062438"/>
    <n v="377.78613022399946"/>
    <n v="1815.9364251459986"/>
    <n v="0.26701223463159085"/>
    <n v="1.2834702071768462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4187.3393635604152"/>
    <n v="1404.5063388080002"/>
    <n v="0.99267904794969264"/>
    <n v="8757.6486123729992"/>
    <n v="17550.800449410999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1.642960089037011"/>
    <n v="78.971872789999992"/>
    <n v="10.604322949500988"/>
    <n v="87.434296742086502"/>
    <n v="0"/>
    <n v="0"/>
    <n v="0"/>
    <n v="95.401333206000004"/>
    <n v="78.971872789999992"/>
    <n v="1197.5415645380001"/>
    <n v="0.84640018155751151"/>
    <n v="6536.6371157590002"/>
    <n v="13775.083453962001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39871821774243826"/>
    <n v="1.9677860282400874E-3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27.791177136773765"/>
    <n v="0.14627886639218099"/>
    <n v="507.00231577553211"/>
    <n v="2.6686067900204451"/>
    <n v="209.74892485300015"/>
    <n v="0.14824665242042109"/>
    <n v="104.63789867200001"/>
    <n v="717.87042532899989"/>
    <n v="2288.276791454"/>
    <n v="-0.28746114426507829"/>
    <n v="3.1250034479758604E-2"/>
    <n v="4.1247395719570923E-2"/>
    <n v="14.050750363052758"/>
    <n v="7.395612733320453E-2"/>
    <n v="0.50737751099907913"/>
    <n v="1.6173116233236577"/>
    <n v="41.662717998999987"/>
    <n v="5.5944591537067874"/>
    <n v="0"/>
    <n v="0"/>
    <n v="62.975180673000018"/>
    <n v="8.4562912093459701"/>
    <n v="1302.17946321"/>
    <n v="0.92035630889071607"/>
    <n v="102.32687559800013"/>
    <n v="1503.1410712849988"/>
    <n v="1487.4402039949982"/>
    <n v="13.740426773721007"/>
    <n v="199.73309146635717"/>
    <n v="0.51147178698962081"/>
    <n v="0.18656838051217473"/>
    <n v="1.8723624195156905"/>
    <n v="7.232273905897646E-2"/>
    <n v="1.0512951666967874"/>
    <n v="105.11102618100013"/>
    <n v="1838.0858330549984"/>
    <n v="7.4290525087216563E-2"/>
    <n v="1.2991249981508877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4187.3393635604152"/>
    <n v="1754.4943487280002"/>
    <n v="1.2400440863845152"/>
    <n v="10512.142961100999"/>
    <n v="17975.383256325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4.563464213307881"/>
    <n v="89.377975933000002"/>
    <n v="12.001651827184167"/>
    <n v="99.435948569270664"/>
    <n v="0"/>
    <n v="0"/>
    <n v="0"/>
    <n v="97.224371943999969"/>
    <n v="89.377975933000002"/>
    <n v="1146.1850541479998"/>
    <n v="0.8101023518992766"/>
    <n v="7682.822169907"/>
    <n v="13973.428403825999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2.5022372310712955"/>
    <n v="1.234924125243996E-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81.683617027330911"/>
    <n v="0.42994173448523859"/>
    <n v="537.381477555586"/>
    <n v="2.8285075140977569"/>
    <n v="625.78179755500037"/>
    <n v="0.44229097573767856"/>
    <n v="124.68399351199999"/>
    <n v="842.55441884099992"/>
    <n v="2295.3753045530002"/>
    <n v="6.0368959450330273E-2"/>
    <n v="3.545791623552863E-2"/>
    <n v="4.4315199909609859E-2"/>
    <n v="16.74253486872049"/>
    <n v="8.8124335614677238E-2"/>
    <n v="0.59550184661375638"/>
    <n v="1.6223287208121278"/>
    <n v="43.182713863999993"/>
    <n v="5.7985638110349491"/>
    <n v="0"/>
    <n v="0"/>
    <n v="81.501279647999993"/>
    <n v="10.943971057685541"/>
    <n v="1270.8690476599998"/>
    <n v="0.89822668751395385"/>
    <n v="483.6253010680004"/>
    <n v="1986.7663723529993"/>
    <n v="1706.5795479459991"/>
    <n v="64.941082158610428"/>
    <n v="229.15906671678135"/>
    <n v="0.82854812535117239"/>
    <n v="0.29745229295394804"/>
    <n v="2.3604509101676601"/>
    <n v="0.3418173988705614"/>
    <n v="1.2061787932856294"/>
    <n v="501.09780404300039"/>
    <n v="2054.5088701169989"/>
    <n v="0.35416664012300136"/>
    <n v="1.4520887893769354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4187.3393635604152"/>
    <n v="1406.7394333329999"/>
    <n v="0.99425735776988156"/>
    <n v="11918.882394433998"/>
    <n v="18176.840544913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1.821943518208734"/>
    <n v="97.270508563999996"/>
    <n v="13.061459097187225"/>
    <n v="112.49740766645789"/>
    <n v="0"/>
    <n v="0"/>
    <n v="0"/>
    <n v="119.72555542599993"/>
    <n v="97.270508563999996"/>
    <n v="1339.0682486220001"/>
    <n v="0.94642861869166928"/>
    <n v="9021.8904185289994"/>
    <n v="14312.217156186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6.1959886682729737"/>
    <n v="3.0578938684054376E-2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9.0868694346279231"/>
    <n v="4.7828739078212293E-2"/>
    <n v="518.94064360400228"/>
    <n v="2.731444180922324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21.38093576441522"/>
    <n v="0.11253855965259678"/>
    <n v="0.70804040626635312"/>
    <n v="1.6176543248523776"/>
    <n v="56.525911729000001"/>
    <n v="7.5902850193671068"/>
    <n v="0"/>
    <n v="0"/>
    <n v="102.70090052099999"/>
    <n v="13.790650745048113"/>
    <n v="1498.295060872"/>
    <n v="1.058967178344266"/>
    <n v="-91.555627539000199"/>
    <n v="1895.2107448139991"/>
    <n v="1575.8617210479988"/>
    <n v="-12.294066329787297"/>
    <n v="211.60631023892191"/>
    <n v="-3.3378571438163984"/>
    <n v="0.20679855246107692"/>
    <n v="1.8321500944690872"/>
    <n v="-6.47098205743845E-2"/>
    <n v="1.1137898560699475"/>
    <n v="-48.290572933000199"/>
    <n v="1934.8543676379988"/>
    <n v="-3.4130881890330117E-2"/>
    <n v="1.3675192048035012"/>
    <n v="644.87668385100005"/>
    <n v="79.368149580915528"/>
    <n v="1772.42312030827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4187.3393635604152"/>
    <n v="1609.0620551499999"/>
    <n v="1.1372552368498996"/>
    <n v="13527.944449583998"/>
    <n v="18389.511035800999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4.053725430353097"/>
    <n v="104.06339916"/>
    <n v="13.973606715012664"/>
    <n v="126.47101438147055"/>
    <n v="0"/>
    <n v="0"/>
    <n v="0"/>
    <n v="80.404499446000003"/>
    <n v="104.06339916"/>
    <n v="1133.7828547630002"/>
    <n v="0.80133670724691264"/>
    <n v="10155.673273291999"/>
    <n v="14446.36573548299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3.8610647087878065"/>
    <n v="1.9055435267298165E-2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63.820369886460945"/>
    <n v="0.3359185296029869"/>
    <n v="529.48454587838989"/>
    <n v="2.7869420126426836"/>
    <n v="502.24005916299973"/>
    <n v="0.3549739648702851"/>
    <n v="159.86334444100001"/>
    <n v="1161.6445755319999"/>
    <n v="2256.1579321270001"/>
    <n v="-0.16939902425487918"/>
    <n v="-8.8439423741453194E-3"/>
    <n v="7.4383267026762789E-2"/>
    <n v="21.46640914478024"/>
    <n v="0.11298844880716441"/>
    <n v="0.82102885507351764"/>
    <n v="1.5946106088696992"/>
    <n v="73.787150228999977"/>
    <n v="9.9081197255175493"/>
    <n v="0"/>
    <n v="0"/>
    <n v="86.076194212000033"/>
    <n v="11.558289419262691"/>
    <n v="1293.6461992040001"/>
    <n v="0.91432515605407694"/>
    <n v="315.41585594599974"/>
    <n v="2210.6266007599988"/>
    <n v="1686.9873681909987"/>
    <n v="42.353960741680709"/>
    <n v="226.52823381303131"/>
    <n v="0.54395973157069077"/>
    <n v="0.24560925931648114"/>
    <n v="1.1349357405211502"/>
    <n v="0.22293008079582255"/>
    <n v="1.1923314037729846"/>
    <n v="342.37671472199975"/>
    <n v="2038.9010668759988"/>
    <n v="0.24198551606312069"/>
    <n v="1.4410574833345495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87.3393635604152"/>
    <n v="1768.6679052320001"/>
    <n v="1.2500616934167432"/>
    <n v="15296.612354815998"/>
    <n v="18753.763768941997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6.54237171946458"/>
    <n v="256.172680254"/>
    <n v="34.398802209951633"/>
    <n v="160.86981659142219"/>
    <n v="0"/>
    <n v="0"/>
    <n v="0"/>
    <n v="189.95638673400003"/>
    <n v="256.172680254"/>
    <n v="1203.3235379509999"/>
    <n v="0.85048677319778732"/>
    <n v="11358.996811243"/>
    <n v="14651.952395562001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0977292814228816"/>
    <n v="5.4176013200614376E-3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75.914297540733628"/>
    <n v="0.39957492021895591"/>
    <n v="550.79018572756445"/>
    <n v="2.8990842522304208"/>
    <n v="573.00953903100014"/>
    <n v="0.40499252153901738"/>
    <n v="214.47531162999999"/>
    <n v="1376.1198871619999"/>
    <n v="2267.9023046309999"/>
    <n v="5.79308346058649E-2"/>
    <n v="1.0032333388669823E-3"/>
    <n v="9.0328882799379784E-2"/>
    <n v="28.79969017915176"/>
    <n v="0.15158717499151617"/>
    <n v="0.97261603006503372"/>
    <n v="1.6029113136752977"/>
    <n v="79.924891737999985"/>
    <n v="10.73229409092826"/>
    <n v="0"/>
    <n v="0"/>
    <n v="134.55041989200001"/>
    <n v="18.067396088223504"/>
    <n v="1417.798849581"/>
    <n v="1.0020739481893035"/>
    <n v="350.86905565100017"/>
    <n v="2561.4956564109989"/>
    <n v="1833.9090687489984"/>
    <n v="47.114607361581868"/>
    <n v="246.25684231583224"/>
    <n v="0.72039032078157206"/>
    <n v="0.29454603362351262"/>
    <n v="0.62831016341361723"/>
    <n v="0.24798774522743977"/>
    <n v="1.2961729385551231"/>
    <n v="358.53422740100018"/>
    <n v="2148.0500348029982"/>
    <n v="0.25340534654750119"/>
    <n v="1.5182019508051778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187.3393635604152"/>
    <n v="1818.2747747079995"/>
    <n v="1.285122909306301"/>
    <n v="17114.887129523999"/>
    <n v="18921.65511088499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2.248628485170869"/>
    <n v="141.99710550600003"/>
    <n v="19.067335134423487"/>
    <n v="179.93715172584569"/>
    <n v="0"/>
    <n v="0"/>
    <n v="0"/>
    <n v="76.78563324199996"/>
    <n v="141.99710550600003"/>
    <n v="1302.0841136610002"/>
    <n v="0.92028891759677289"/>
    <n v="12661.080924903999"/>
    <n v="14770.800026954999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1.5632030751591335"/>
    <n v="7.7148448044757519E-3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69.313950396170938"/>
    <n v="0.36483399170952824"/>
    <n v="557.37576267971565"/>
    <n v="2.933747437829151"/>
    <n v="527.10612103699941"/>
    <n v="0.372548836514004"/>
    <n v="341.19722061900001"/>
    <n v="1717.317107781"/>
    <n v="2325.4617265910001"/>
    <n v="0.2029328327611235"/>
    <n v="3.5539900969436156E-2"/>
    <n v="8.5310149289727466E-2"/>
    <n v="45.815875818689875"/>
    <n v="0.2411518714928714"/>
    <n v="1.2137679015579053"/>
    <n v="1.6435932462611491"/>
    <n v="138.72823384699998"/>
    <n v="18.628391881239086"/>
    <n v="0"/>
    <n v="0"/>
    <n v="202.46898677200002"/>
    <n v="27.187483937450789"/>
    <n v="1643.2813342800002"/>
    <n v="1.1614407890896443"/>
    <n v="174.99344042799936"/>
    <n v="2736.4890968389982"/>
    <n v="1825.3933573389982"/>
    <n v="23.498074577481066"/>
    <n v="245.11335475822389"/>
    <n v="-4.640483226426817E-2"/>
    <n v="0.26560891211307092"/>
    <n v="0.62225340123475847"/>
    <n v="0.12368212021665684"/>
    <n v="1.2901541915680019"/>
    <n v="185.90890041799935"/>
    <n v="2116.9902545539981"/>
    <n v="0.1313969650211326"/>
    <n v="1.496249473813674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187.3393635604152"/>
    <n v="1854.3482631790002"/>
    <n v="1.3106189823407657"/>
    <n v="18969.235392702998"/>
    <n v="18969.23539270299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7.486668897149897"/>
    <n v="140.642880478"/>
    <n v="18.885490142835195"/>
    <n v="198.82264186868088"/>
    <n v="0"/>
    <n v="0"/>
    <n v="0"/>
    <n v="100.07331107499999"/>
    <n v="140.642880478"/>
    <n v="2800.1506920699999"/>
    <n v="1.9790946087710795"/>
    <n v="15461.231616973999"/>
    <n v="15461.231616973999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4.7775999515922631"/>
    <n v="2.3578793280363143E-2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127.00210908069823"/>
    <n v="-0.66847562643031366"/>
    <n v="471.05385286759565"/>
    <n v="2.4793920483477661"/>
    <n v="-912.44163146899962"/>
    <n v="-0.6448968331499505"/>
    <n v="736.63733869899988"/>
    <n v="2453.9544464800001"/>
    <n v="2453.9544464800001"/>
    <n v="0.21128645377218103"/>
    <n v="8.2695528665832629E-2"/>
    <n v="8.2695528665832629E-2"/>
    <n v="98.915474082745718"/>
    <n v="0.52064161752699745"/>
    <n v="1.7344095190849027"/>
    <n v="1.7344095190849027"/>
    <n v="225.277738994"/>
    <n v="30.25023737221375"/>
    <n v="0"/>
    <n v="0"/>
    <n v="511.35959970499988"/>
    <n v="68.665236710531985"/>
    <n v="3536.7880307689998"/>
    <n v="2.4997362262980767"/>
    <n v="-1682.4397675899995"/>
    <n v="1054.0493292489987"/>
    <n v="1054.0493292489987"/>
    <n v="-225.91758316344396"/>
    <n v="141.53747527026684"/>
    <n v="0.84661138741939967"/>
    <n v="-0.15749922085028245"/>
    <n v="-0.15749922085028245"/>
    <n v="-1.189117243957311"/>
    <n v="0.74498252926286335"/>
    <n v="-1649.0789701679996"/>
    <n v="1338.1370525969987"/>
    <n v="-1.1655384506769479"/>
    <n v="0.94577046660078057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418.1935489342322"/>
    <n v="1528.9273107419999"/>
    <n v="1.0384934997329291"/>
    <n v="1528.9273107419999"/>
    <n v="19252.602604038999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8.3730911008868"/>
    <n v="168.511634867"/>
    <n v="22.627699378864623"/>
    <n v="22.627699378864623"/>
    <n v="0"/>
    <n v="0"/>
    <n v="0"/>
    <n v="310.30165711299992"/>
    <n v="168.511634867"/>
    <n v="945.55378436800004"/>
    <n v="0.64224862216470668"/>
    <n v="945.55378436800004"/>
    <n v="15667.343801550998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1.5460533747943761"/>
    <n v="7.3327700922002324E-3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78.335248428380694"/>
    <n v="0.39624487756822246"/>
    <n v="481.42763816965208"/>
    <n v="2.4352158111670614"/>
    <n v="594.1692342529999"/>
    <n v="0.4035776476604227"/>
    <n v="27.989961966999999"/>
    <n v="27.989961966999999"/>
    <n v="2442.9445774709998"/>
    <n v="-0.28230555706190963"/>
    <n v="-0.28230555706190963"/>
    <n v="7.1881341800349441E-2"/>
    <n v="3.7584849587092837"/>
    <n v="1.9011625573222828E-2"/>
    <n v="1.9011625573222828E-2"/>
    <n v="1.6593215688456922"/>
    <n v="10.219476956999999"/>
    <n v="1.3722687609952984"/>
    <n v="0"/>
    <n v="0"/>
    <n v="17.770485010000002"/>
    <n v="2.3862161977139849"/>
    <n v="973.54374633500004"/>
    <n v="0.66126024773792957"/>
    <n v="555.38356440699988"/>
    <n v="555.38356440699988"/>
    <n v="1142.3142250169985"/>
    <n v="74.576763469671405"/>
    <n v="153.3896629766021"/>
    <n v="0.18895604413578471"/>
    <n v="0.18895604413578471"/>
    <n v="-0.19135502402598747"/>
    <n v="0.37723325199499963"/>
    <n v="0.7758942423213685"/>
    <n v="566.1792722859999"/>
    <n v="1422.8983054769988"/>
    <n v="0.38456602208719992"/>
    <n v="0.9664754044466236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18.1935489342322"/>
    <n v="1418.8697596560003"/>
    <n v="0.9637390947351745"/>
    <n v="2947.797070398"/>
    <n v="19214.05081851399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935552659965111"/>
    <n v="154.494627052"/>
    <n v="20.745499142190468"/>
    <n v="43.373198521055087"/>
    <n v="123.943000029"/>
    <n v="16.643034452691325"/>
    <n v="16.643034452691325"/>
    <n v="-9.212561417999936"/>
    <n v="278.43762708100002"/>
    <n v="1389.4406080599999"/>
    <n v="0.94374992819967096"/>
    <n v="2334.9943924280001"/>
    <n v="16065.831779959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4.4564930416380735"/>
    <n v="2.1136682228819124E-2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3.951738975263702"/>
    <n v="1.9989166535503478E-2"/>
    <n v="422.74205006357818"/>
    <n v="2.13836523443887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7.7362350716477053"/>
    <n v="3.9132364807736159E-2"/>
    <n v="5.8143990380958986E-2"/>
    <n v="1.6383259456191543"/>
    <n v="46.042951591000005"/>
    <n v="6.1826358039850202"/>
    <n v="0"/>
    <n v="0"/>
    <n v="11.569870543999997"/>
    <n v="1.5535992676626844"/>
    <n v="1447.0534301949999"/>
    <n v="0.98288229300740704"/>
    <n v="-28.183670538999664"/>
    <n v="527.19989386800023"/>
    <n v="736.18537363699886"/>
    <n v="-3.7844960963840029"/>
    <n v="98.85478432941936"/>
    <n v="-1.0745707895422443"/>
    <n v="-0.37614193981625599"/>
    <n v="-0.54926041825100169"/>
    <n v="-1.9143198272232678E-2"/>
    <n v="0.50003928881972282"/>
    <n v="2.9349168440003339"/>
    <n v="1016.9257388799991"/>
    <n v="1.9934839565864419E-3"/>
    <n v="0.69072660427883004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418.1935489342322"/>
    <n v="1591.9370650359999"/>
    <n v="1.0812916234856744"/>
    <n v="4539.7341354339997"/>
    <n v="19423.363565953001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78.253150662763446"/>
    <n v="194.48714618499997"/>
    <n v="26.115684417879294"/>
    <n v="69.488882938934381"/>
    <n v="0"/>
    <n v="0"/>
    <n v="16.643034452691325"/>
    <n v="151.25041925700003"/>
    <n v="194.48714618499997"/>
    <n v="1614.1515768740001"/>
    <n v="1.0963803893030026"/>
    <n v="3949.1459693020001"/>
    <n v="16429.396288466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5.0672480861072096"/>
    <n v="2.4033429777615321E-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2.9829589874623794"/>
    <n v="-1.5088765817328152E-2"/>
    <n v="402.02916290381643"/>
    <n v="2.0335927903429356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22.568642706256895"/>
    <n v="0.11415945242323118"/>
    <n v="0.17230344280419016"/>
    <n v="1.6493257038244928"/>
    <n v="81.77041534300001"/>
    <n v="10.98011053021151"/>
    <n v="0"/>
    <n v="0"/>
    <n v="86.301416242000002"/>
    <n v="11.588532176045385"/>
    <n v="1782.223408459"/>
    <n v="1.2105398417262336"/>
    <n v="-190.28634342300015"/>
    <n v="336.91355044500006"/>
    <n v="565.73916288199916"/>
    <n v="-25.551601693719274"/>
    <n v="75.967310593408357"/>
    <n v="8.590981401546145"/>
    <n v="-0.59173065002716729"/>
    <n v="-0.63830658305797916"/>
    <n v="-0.12924821824055932"/>
    <n v="0.38426708651844199"/>
    <n v="-154.90300480100015"/>
    <n v="830.96294767399934"/>
    <n v="-0.10521478846294401"/>
    <n v="0.5644150729831404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418.1935489342322"/>
    <n v="1709.0081072089999"/>
    <n v="1.1608098029631655"/>
    <n v="6248.7422426429994"/>
    <n v="19598.442815498998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59.07839638373558"/>
    <n v="185.42805576900003"/>
    <n v="24.899232065844444"/>
    <n v="94.388115004778825"/>
    <n v="53.887500000000003"/>
    <n v="7.2359997648883736"/>
    <n v="23.879034217579697"/>
    <n v="21.704234014999983"/>
    <n v="239.31555576900001"/>
    <n v="1593.9241333960001"/>
    <n v="1.0826413001909612"/>
    <n v="5543.0701026980005"/>
    <n v="16830.87499898400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2.2607102632283733"/>
    <n v="1.0722313262655563E-2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15.45344667043909"/>
    <n v="7.8168502772204357E-2"/>
    <n v="371.62830099030685"/>
    <n v="1.8798154544875385"/>
    <n v="130.86995377899984"/>
    <n v="8.8890816034859918E-2"/>
    <n v="193.54750977899999"/>
    <n v="447.22212546600002"/>
    <n v="2508.9709053669994"/>
    <n v="0.71577493801329206"/>
    <n v="0.140274513030062"/>
    <n v="0.11553088195598371"/>
    <n v="25.989510280780777"/>
    <n v="0.13146330069638254"/>
    <n v="0.3037667435005727"/>
    <n v="1.7041686402855725"/>
    <n v="103.06396914000001"/>
    <n v="13.839403506666716"/>
    <n v="0"/>
    <n v="0"/>
    <n v="90.483540638999983"/>
    <n v="12.150106774114061"/>
    <n v="1787.4716431750001"/>
    <n v="1.2141046008873435"/>
    <n v="-78.463535966000165"/>
    <n v="258.45001447899989"/>
    <n v="258.59691114799938"/>
    <n v="-10.536063610341687"/>
    <n v="34.724327316497948"/>
    <n v="-1.3431169171231634"/>
    <n v="-0.75476855685179234"/>
    <n v="-0.83815931248386732"/>
    <n v="-5.3294797924178183E-2"/>
    <n v="0.17564681420196576"/>
    <n v="-62.677556000000166"/>
    <n v="524.97888821699917"/>
    <n v="-4.2572484661522622E-2"/>
    <n v="0.3565814797603361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418.1935489342322"/>
    <n v="2057.4732229590004"/>
    <n v="1.3974978096771249"/>
    <n v="8306.2154656019993"/>
    <n v="19922.30858474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191170478172069"/>
    <n v="195.53715674400001"/>
    <n v="26.256679568109952"/>
    <n v="120.64479457288877"/>
    <n v="0"/>
    <n v="0"/>
    <n v="23.879034217579697"/>
    <n v="101.32643920800007"/>
    <n v="195.53715674400001"/>
    <n v="1593.542871716"/>
    <n v="1.0823823357695688"/>
    <n v="7136.6129744140007"/>
    <n v="17258.749040167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2.0941900564253566"/>
    <n v="9.9325252694987577E-3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62.296449316055323"/>
    <n v="0.31511547390755607"/>
    <n v="357.66209674407628"/>
    <n v="1.8091699021637975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21.715978438957677"/>
    <n v="0.10984640235980189"/>
    <n v="0.41361314586037456"/>
    <n v="1.6638869392066393"/>
    <n v="70.807023768000008"/>
    <n v="9.5079491039237958"/>
    <n v="0"/>
    <n v="0"/>
    <n v="90.914898032999972"/>
    <n v="12.208029335033881"/>
    <n v="1755.264793517"/>
    <n v="1.1922287381293706"/>
    <n v="302.20842944200035"/>
    <n v="560.6584439210003"/>
    <n v="213.89357748300037"/>
    <n v="40.580470877097639"/>
    <n v="28.721575066167901"/>
    <n v="-0.12886081828021223"/>
    <n v="-0.59976244840520221"/>
    <n v="-0.85277285777092349"/>
    <n v="0.20526907154775417"/>
    <n v="0.14528296295715823"/>
    <n v="316.83164003800033"/>
    <n v="464.02439803100015"/>
    <n v="0.2152015968172529"/>
    <n v="0.31517935331982266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418.1935489342322"/>
    <n v="1527.7991969509999"/>
    <n v="1.0377272508532855"/>
    <n v="9834.0146625529997"/>
    <n v="20045.60144288299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71.283191955447776"/>
    <n v="202.21095507699999"/>
    <n v="27.152835507214576"/>
    <n v="147.79763008010335"/>
    <n v="11.202500000000001"/>
    <n v="1.5042688446515797"/>
    <n v="25.383303062231278"/>
    <n v="101.52948376799996"/>
    <n v="213.41345507699998"/>
    <n v="1469.733598214"/>
    <n v="0.99828734653421725"/>
    <n v="8606.346572628001"/>
    <n v="17530.941073843002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1.5972599549014521"/>
    <n v="7.5756375670588951E-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7.7970337983583118"/>
    <n v="3.9439904319068325E-2"/>
    <n v="337.6679534056608"/>
    <n v="1.7080330954495726"/>
    <n v="69.218869484999843"/>
    <n v="4.7015541886127221E-2"/>
    <n v="143.86700422900003"/>
    <n v="752.811051496"/>
    <n v="2488.8950726469998"/>
    <n v="0.37490341506157665"/>
    <n v="4.8672608501717951E-2"/>
    <n v="8.7672209036182336E-2"/>
    <n v="19.318424658338927"/>
    <n v="9.7718804333058212E-2"/>
    <n v="0.51133195019343269"/>
    <n v="1.6905325297687637"/>
    <n v="79.010564409999972"/>
    <n v="10.609518450372676"/>
    <n v="0"/>
    <n v="0"/>
    <n v="64.856439819000059"/>
    <n v="8.7089062079662511"/>
    <n v="1613.6006024430001"/>
    <n v="1.0960061508672754"/>
    <n v="-85.801405492000185"/>
    <n v="474.85703842900011"/>
    <n v="25.765296392999915"/>
    <n v="-11.521390859980613"/>
    <n v="3.4597574324662901"/>
    <n v="-1.8385031301950265"/>
    <n v="-0.68409017124184068"/>
    <n v="-0.9826780960177095"/>
    <n v="-5.8278900013989873E-2"/>
    <n v="1.7500565680808777E-2"/>
    <n v="-74.648134744000188"/>
    <n v="284.2652371059998"/>
    <n v="-5.0703262446930984E-2"/>
    <n v="0.19308151464136916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18.1935489342322"/>
    <n v="1961.0089379989997"/>
    <n v="1.3319763606301267"/>
    <n v="11795.023600552"/>
    <n v="20252.116032153997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7.03719335393221"/>
    <n v="205.87212564800001"/>
    <n v="27.644456558311255"/>
    <n v="175.44208663841459"/>
    <n v="22.54"/>
    <n v="3.0266654548936942"/>
    <n v="28.409968517124973"/>
    <n v="67.771169567000044"/>
    <n v="228.412125648"/>
    <n v="1595.1021806619999"/>
    <n v="1.083441465391441"/>
    <n v="10201.44875329"/>
    <n v="17979.858200357001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2.5673451287031153"/>
    <n v="1.2176650485054549E-2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49.13386611109437"/>
    <n v="0.24853489523868583"/>
    <n v="305.11820248942428"/>
    <n v="1.5433859879795273"/>
    <n v="383.83389263899983"/>
    <n v="0.26071154572374039"/>
    <n v="244.86899949600001"/>
    <n v="997.68005099200002"/>
    <n v="2609.0800786310001"/>
    <n v="0.96391687977521379"/>
    <n v="0.18411348713165343"/>
    <n v="0.13666818382847867"/>
    <n v="32.88094683890526"/>
    <n v="0.16632240295275433"/>
    <n v="0.67765435314618705"/>
    <n v="1.7721658072979456"/>
    <n v="124.289732688"/>
    <n v="16.689593625764914"/>
    <n v="0"/>
    <n v="0"/>
    <n v="120.57926680800001"/>
    <n v="16.191353213140349"/>
    <n v="1839.9711801579999"/>
    <n v="1.2497638683441952"/>
    <n v="121.0377578409998"/>
    <n v="595.89479626999992"/>
    <n v="-336.82224683400045"/>
    <n v="16.252919272189107"/>
    <n v="-45.228405453955062"/>
    <n v="-0.74972823470213523"/>
    <n v="-0.70006800771232092"/>
    <n v="-1.1973668600677843"/>
    <n v="8.2212492285931499E-2"/>
    <n v="-0.22877981931841812"/>
    <n v="138.96489314299981"/>
    <n v="-77.867673794000609"/>
    <n v="9.4389142770986062E-2"/>
    <n v="-5.289007038218799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8.1935489342322"/>
    <n v="1575.3633269430002"/>
    <n v="1.0700342411661032"/>
    <n v="13370.386927495001"/>
    <n v="20420.739925763995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485927268546497"/>
    <n v="203.783322793"/>
    <n v="27.363972643346223"/>
    <n v="202.80605928176081"/>
    <n v="11.710835078000001"/>
    <n v="1.5725279493584694"/>
    <n v="29.982496466483443"/>
    <n v="64.998956434999997"/>
    <n v="215.494157871"/>
    <n v="1471.2967148519997"/>
    <n v="0.99934906245523059"/>
    <n v="11672.745468142"/>
    <n v="18112.086666586998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5.5163024741711295"/>
    <n v="2.6163247958701293E-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13.974038146568482"/>
    <n v="7.0685178710872695E-2"/>
    <n v="310.00537120136488"/>
    <n v="1.5681068589382581"/>
    <n v="142.58558630900046"/>
    <n v="9.6848426669573981E-2"/>
    <n v="226.32655082999995"/>
    <n v="1224.006601822"/>
    <n v="2676.1798172109998"/>
    <n v="0.42140979670338119"/>
    <n v="0.22183023981092487"/>
    <n v="0.16926976495760471"/>
    <n v="30.391071558225491"/>
    <n v="0.15372781308999137"/>
    <n v="0.83138216623617844"/>
    <n v="1.8177419716188585"/>
    <n v="146.819510108"/>
    <n v="19.714886395221793"/>
    <n v="0"/>
    <n v="0"/>
    <n v="79.507040721999942"/>
    <n v="10.676185163003701"/>
    <n v="1697.6232656819996"/>
    <n v="1.1530768755452221"/>
    <n v="-122.25993873899947"/>
    <n v="473.63485753100042"/>
    <n v="-367.52655803399978"/>
    <n v="-16.417033411657009"/>
    <n v="-49.351372535824758"/>
    <n v="0.33536235865916675"/>
    <n v="-0.75008855409508346"/>
    <n v="-1.2332225937879771"/>
    <n v="-8.3042634379118685E-2"/>
    <n v="-0.24963511268060001"/>
    <n v="-83.740964520999469"/>
    <n v="-113.31806538199994"/>
    <n v="-5.6879386420417385E-2"/>
    <n v="-7.696904455477807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18.1935489342322"/>
    <n v="1861.1546437239999"/>
    <n v="1.2641523151072034"/>
    <n v="15231.541571219001"/>
    <n v="20672.832514337999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795430864690402"/>
    <n v="212.41151109399999"/>
    <n v="28.522563569209336"/>
    <n v="231.32862285097013"/>
    <n v="0"/>
    <n v="0"/>
    <n v="29.982496466483443"/>
    <n v="126.88556613999998"/>
    <n v="212.41151109399999"/>
    <n v="1342.1995347699999"/>
    <n v="0.91166236773333131"/>
    <n v="13014.945002912"/>
    <n v="18320.503346593996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5.694000797965451"/>
    <n v="2.7006052596236153E-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69.685159756506877"/>
    <n v="0.3524899473738719"/>
    <n v="315.87016107141079"/>
    <n v="1.5977728520977026"/>
    <n v="558.71490656499998"/>
    <n v="0.37949599997010802"/>
    <n v="179.081099765"/>
    <n v="1403.0877015870001"/>
    <n v="2695.3975725350001"/>
    <n v="0.1202136449177853"/>
    <n v="0.20784595489926527"/>
    <n v="0.19468479318462673"/>
    <n v="24.04696443137075"/>
    <n v="0.12163727910695889"/>
    <n v="0.95301944534313743"/>
    <n v="1.8307952501123577"/>
    <n v="79.327765068999994"/>
    <n v="10.65211207401353"/>
    <n v="0"/>
    <n v="0"/>
    <n v="99.75333469600001"/>
    <n v="13.394852357357221"/>
    <n v="1521.280634535"/>
    <n v="1.0332996468402904"/>
    <n v="339.87400918900005"/>
    <n v="813.50886672000047"/>
    <n v="-343.06840479099947"/>
    <n v="45.638195325136131"/>
    <n v="-46.067137952369315"/>
    <n v="7.7542560977618136E-2"/>
    <n v="-0.6320007791273653"/>
    <n v="-1.2033615729789848"/>
    <n v="0.23085266826691303"/>
    <n v="-0.23302239801465488"/>
    <n v="379.63380680000006"/>
    <n v="-76.060973303999674"/>
    <n v="0.2578587208631492"/>
    <n v="-5.1662904969124818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18.1935489342322"/>
    <n v="1611.8926080349997"/>
    <n v="1.0948460295993601"/>
    <n v="16843.434179254"/>
    <n v="20516.057217141002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79193751513715"/>
    <n v="198.25317643899999"/>
    <n v="26.621386000482062"/>
    <n v="257.9500088514522"/>
    <n v="0"/>
    <n v="0"/>
    <n v="29.982496466483443"/>
    <n v="110.10111165800001"/>
    <n v="198.25317643899999"/>
    <n v="1580.4766163980003"/>
    <n v="1.0735073414397152"/>
    <n v="14595.42161931"/>
    <n v="18697.656425041001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1.6091996330526432"/>
    <n v="7.6322662166805133E-3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4.2185313495534835"/>
    <n v="2.1338688159644896E-2"/>
    <n v="244.17439488023064"/>
    <n v="1.2351126108072501"/>
    <n v="42.652634200999479"/>
    <n v="2.8970954376325408E-2"/>
    <n v="154.06207348399997"/>
    <n v="1557.149775071"/>
    <n v="2634.9843343889997"/>
    <n v="-0.28167921839983778"/>
    <n v="0.13155095685910156"/>
    <n v="0.16185971900483875"/>
    <n v="20.68741595933081"/>
    <n v="0.10464360257314345"/>
    <n v="1.0576630479162807"/>
    <n v="1.7897607583666442"/>
    <n v="69.271594979999989"/>
    <n v="9.3017721176288113"/>
    <n v="0"/>
    <n v="0"/>
    <n v="84.790478503999978"/>
    <n v="11.385643841702001"/>
    <n v="1734.5386898820002"/>
    <n v="1.1781509440128586"/>
    <n v="-122.64608184700049"/>
    <n v="690.86278487300001"/>
    <n v="-816.58354228900009"/>
    <n v="-16.468884609777326"/>
    <n v="-109.6506299237285"/>
    <n v="-1.3495494398029595"/>
    <n v="-0.73028930064984299"/>
    <n v="-1.4452693736042392"/>
    <n v="-8.3304914413498549E-2"/>
    <n v="-0.55464814755939396"/>
    <n v="-111.40943928300049"/>
    <n v="-546.00463998800012"/>
    <n v="-7.5672648196818043E-2"/>
    <n v="-0.37086280391994314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18.1935489342322"/>
    <n v="1937.3664661090002"/>
    <n v="1.3159176813175912"/>
    <n v="18780.800645363001"/>
    <n v="20635.148908542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6.323987316419391"/>
    <n v="191.59777972699999"/>
    <n v="25.727701026355025"/>
    <n v="283.67770987780722"/>
    <n v="0"/>
    <n v="0"/>
    <n v="29.982496466483443"/>
    <n v="101.43443317399999"/>
    <n v="191.59777972699999"/>
    <n v="2128.7825355320001"/>
    <n v="1.4459332434987267"/>
    <n v="16724.204154842002"/>
    <n v="19524.354846912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1916260482748202"/>
    <n v="5.6517582059794607E-3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25.703301013049117"/>
    <n v="-0.13001556218113536"/>
    <n v="149.15714347101058"/>
    <n v="0.75448479757017761"/>
    <n v="-183.09523980099996"/>
    <n v="-0.12436380397515591"/>
    <n v="643.89407579099986"/>
    <n v="2201.043850862"/>
    <n v="2937.6811895609999"/>
    <n v="0.88716096403964606"/>
    <n v="0.28167584244591759"/>
    <n v="0.26326791620323942"/>
    <n v="86.461932378319489"/>
    <n v="0.43735225836274721"/>
    <n v="1.4950153062790281"/>
    <n v="1.9953615833876621"/>
    <n v="408.466213783"/>
    <n v="54.848739074899228"/>
    <n v="0"/>
    <n v="0"/>
    <n v="235.42786200799986"/>
    <n v="31.613193303420264"/>
    <n v="2772.6766113230001"/>
    <n v="1.8832855018614738"/>
    <n v="-835.31014521399982"/>
    <n v="-144.44736034099981"/>
    <n v="-1826.887127930999"/>
    <n v="-112.1652333913686"/>
    <n v="-245.31393789257822"/>
    <n v="-5.7733797516695278"/>
    <n v="-1.0527856516979568"/>
    <n v="-2.0008183280529619"/>
    <n v="-0.56736782054388257"/>
    <n v="-1.2408767858174841"/>
    <n v="-826.9893155919998"/>
    <n v="-1558.9028559979993"/>
    <n v="-0.56171606233790305"/>
    <n v="-1.058853793306466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418.1935489342322"/>
    <n v="1856.0509289409999"/>
    <n v="1.2606857182393221"/>
    <n v="20636.851574304001"/>
    <n v="20636.851574304001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2.606178030394091"/>
    <n v="197.28119870199998"/>
    <n v="26.490869077700179"/>
    <n v="310.16857895550737"/>
    <n v="54.11499997"/>
    <n v="7.2665484028736591"/>
    <n v="37.2490448693571"/>
    <n v="113.5738842039999"/>
    <n v="251.39619867199997"/>
    <n v="2844.9283115110002"/>
    <n v="1.9323610337476018"/>
    <n v="19569.132466353003"/>
    <n v="19569.132466353003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3.5146117807557729"/>
    <n v="1.6669437531578214E-2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132.78620288155793"/>
    <n v="-0.67167531550827964"/>
    <n v="143.37304967015092"/>
    <n v="0.72522699107888711"/>
    <n v="-964.33571880100021"/>
    <n v="-0.6550058779767014"/>
    <n v="680.88847224800008"/>
    <n v="2881.9323231100002"/>
    <n v="2881.9323231100002"/>
    <n v="-7.5680207236657027E-2"/>
    <n v="0.17440335016972286"/>
    <n v="0.17440335016972286"/>
    <n v="91.429530505251364"/>
    <n v="0.46247996716696294"/>
    <n v="1.9574952734459912"/>
    <n v="1.9574952734459912"/>
    <n v="232.79847300799997"/>
    <n v="31.260119618691906"/>
    <n v="0"/>
    <n v="0"/>
    <n v="448.08999924000011"/>
    <n v="60.169410886559447"/>
    <n v="3525.8167837590004"/>
    <n v="2.3948410009145644"/>
    <n v="-1669.7658548180002"/>
    <n v="-1814.2132151589999"/>
    <n v="-1814.2132151589999"/>
    <n v="-224.21573338680926"/>
    <n v="-243.61208811594349"/>
    <n v="-7.5330558728732289E-3"/>
    <n v="-2.7211843552441817"/>
    <n v="-2.7211843552441817"/>
    <n v="-1.1341552826752426"/>
    <n v="-1.2322682823671038"/>
    <n v="-1645.2241910490002"/>
    <n v="-1555.0480768789998"/>
    <n v="-1.1174858451436642"/>
    <n v="-1.0562355111750257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303.5727905966605"/>
    <n v="1764.9782131279999"/>
    <n v="1.0609976982004465"/>
    <n v="1764.9782131279999"/>
    <n v="20872.90247669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0.46508245490985"/>
    <n v="273.39696908600001"/>
    <n v="36.711675324100952"/>
    <n v="36.711675324100952"/>
    <n v="109.384"/>
    <n v="14.688055639666896"/>
    <n v="14.688055639666896"/>
    <n v="49.577826171999973"/>
    <n v="382.78096908600003"/>
    <n v="1662.4010929680003"/>
    <n v="0.999334564022202"/>
    <n v="1662.4010929680003"/>
    <n v="20285.97977495300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2.8327855561628605"/>
    <n v="1.1890919352763403E-2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13.774029549722728"/>
    <n v="6.1663134178244573E-2"/>
    <n v="78.811830791492937"/>
    <n v="0.35282227901324381"/>
    <n v="122.3577602379996"/>
    <n v="7.3554053531007968E-2"/>
    <n v="278.946520013"/>
    <n v="278.946520013"/>
    <n v="3132.888881156"/>
    <n v="8.9659485190396584"/>
    <n v="8.9659485190396584"/>
    <n v="0.28242323221235277"/>
    <n v="37.456867608081616"/>
    <n v="0.16768570481688663"/>
    <n v="0.16768570481688663"/>
    <n v="1.8833025058894743"/>
    <n v="187.27544246599999"/>
    <n v="25.147298680646568"/>
    <n v="0"/>
    <n v="0"/>
    <n v="91.67107754700001"/>
    <n v="12.309568927435043"/>
    <n v="1941.3476129810003"/>
    <n v="1.1670202688390887"/>
    <n v="-176.3693998530004"/>
    <n v="-176.3693998530004"/>
    <n v="-2545.9661794190001"/>
    <n v="-23.682838058358882"/>
    <n v="-341.87168964397375"/>
    <n v="-1.3175632322524982"/>
    <n v="-1.3175632322524982"/>
    <n v="-3.228779195480223"/>
    <n v="-0.10602257063864207"/>
    <n v="-1.5304802268762301"/>
    <n v="-156.5887597750004"/>
    <n v="-2277.81610894"/>
    <n v="-9.4131651285878651E-2"/>
    <n v="-1.3692846917504524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303.5727905966605"/>
    <n v="1463.494532426"/>
    <n v="0.87976402126858155"/>
    <n v="3228.4727455539996"/>
    <n v="20917.527249460003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76.458087715156424"/>
    <n v="185.15740321999999"/>
    <n v="24.862888910549973"/>
    <n v="61.574564234650921"/>
    <n v="82.38"/>
    <n v="11.061965402579526"/>
    <n v="25.750021042246424"/>
    <n v="61.505542692000006"/>
    <n v="267.53740321999999"/>
    <n v="1720.5790166969996"/>
    <n v="1.0343075980820127"/>
    <n v="3382.9801096649999"/>
    <n v="20617.118183590002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0993709362288719"/>
    <n v="4.6147267000248562E-3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34.521239020949238"/>
    <n v="-0.15454357681343114"/>
    <n v="40.33885279527999"/>
    <n v="0.18058768376621348"/>
    <n v="-249.40784925199961"/>
    <n v="-0.14992885011340629"/>
    <n v="144.478443113"/>
    <n v="423.42496312599997"/>
    <n v="3219.7545021340002"/>
    <n v="1.5077480629998301"/>
    <n v="3.9463924283288252"/>
    <n v="0.33487129510833724"/>
    <n v="19.400528515835884"/>
    <n v="8.6851664480778593E-2"/>
    <n v="0.25453736929766518"/>
    <n v="1.9355208410648823"/>
    <n v="92.11894043400001"/>
    <n v="12.369707841747903"/>
    <n v="0"/>
    <n v="0"/>
    <n v="52.359502678999988"/>
    <n v="7.0308206740879813"/>
    <n v="1865.0574598099995"/>
    <n v="1.1211592625627913"/>
    <n v="-401.56292738399964"/>
    <n v="-577.93232723699998"/>
    <n v="-2919.345436264"/>
    <n v="-53.921767536785126"/>
    <n v="-392.0089610843749"/>
    <n v="13.248070592094443"/>
    <n v="-2.0962299764455228"/>
    <n v="-4.9655031746168348"/>
    <n v="-0.24139524129420975"/>
    <n v="-1.7549331572986684"/>
    <n v="-393.88629236499963"/>
    <n v="-2674.6373181489998"/>
    <n v="-0.23678051459418489"/>
    <n v="-1.6078295000864706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303.5727905966605"/>
    <n v="1597.124216744"/>
    <n v="0.96009407090776544"/>
    <n v="4825.5969622979992"/>
    <n v="20922.714401167999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78.289999814616223"/>
    <n v="213.81511933999997"/>
    <n v="28.711039726723627"/>
    <n v="90.285603961374548"/>
    <n v="59.645000000000003"/>
    <n v="8.0091153973883937"/>
    <n v="33.759136439634815"/>
    <n v="63.466593638000042"/>
    <n v="273.46011933999995"/>
    <n v="1597.9308943659996"/>
    <n v="0.96057899649708167"/>
    <n v="4980.9110040309997"/>
    <n v="20600.897501082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8.9894090778390261"/>
    <n v="3.773400289373606E-2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10832046547213729"/>
    <n v="-4.8492558931621902E-4"/>
    <n v="43.213491317270233"/>
    <n v="0.1934567734001183"/>
    <n v="61.964139991000394"/>
    <n v="3.7249077304419835E-2"/>
    <n v="219.56495972499999"/>
    <n v="642.98992285099996"/>
    <n v="3271.2476302739997"/>
    <n v="0.30637571837228439"/>
    <n v="1.5347034472079857"/>
    <n v="0.34717476113488388"/>
    <n v="29.483126828073768"/>
    <n v="0.13198911756584056"/>
    <n v="0.38652648686350571"/>
    <n v="1.9664753820463565"/>
    <n v="174.44112775599999"/>
    <n v="23.423910172661166"/>
    <n v="0"/>
    <n v="0"/>
    <n v="45.123831969000008"/>
    <n v="6.0592166554126008"/>
    <n v="1817.4958540909997"/>
    <n v="1.0925681140629222"/>
    <n v="-220.37163734699959"/>
    <n v="-798.30396458399957"/>
    <n v="-2949.4307301879994"/>
    <n v="-29.591447293545908"/>
    <n v="-396.04880668420151"/>
    <n v="0.15810537625982368"/>
    <n v="-3.369462325067035"/>
    <n v="-6.2134109209674531"/>
    <n v="-0.13247404315515676"/>
    <n v="-1.7730186086462381"/>
    <n v="-157.6008197339996"/>
    <n v="-2677.3351330819996"/>
    <n v="-9.4740040261420716E-2"/>
    <n v="-1.6094512625608137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303.5727905966605"/>
    <n v="2003.158739603"/>
    <n v="1.2041773637999895"/>
    <n v="6828.7557019009992"/>
    <n v="21216.865033562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4.588172214586763"/>
    <n v="255.32029041799998"/>
    <n v="34.284343520034874"/>
    <n v="124.56994748140943"/>
    <n v="41.24"/>
    <n v="5.537696688545517"/>
    <n v="39.296833128180332"/>
    <n v="67.471065931000084"/>
    <n v="296.56029041799997"/>
    <n v="1632.174864822"/>
    <n v="0.98116439158061042"/>
    <n v="6613.0858688529997"/>
    <n v="20639.148232508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1.9439932862607241"/>
    <n v="8.1601190527641945E-3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49.815620147393986"/>
    <n v="0.22301297221937891"/>
    <n v="77.575664794225105"/>
    <n v="0.34728825068254066"/>
    <n v="384.55829852299996"/>
    <n v="0.23117309127214311"/>
    <n v="164.258968173"/>
    <n v="807.24889102399993"/>
    <n v="3241.9590886679998"/>
    <n v="-0.15132481755741922"/>
    <n v="0.80502896671951629"/>
    <n v="0.29214694428422749"/>
    <n v="22.056652379134952"/>
    <n v="9.8742514691706501E-2"/>
    <n v="0.4852690015552123"/>
    <n v="1.9488688897981938"/>
    <n v="84.435197314999996"/>
    <n v="11.337936774198903"/>
    <n v="0"/>
    <n v="0"/>
    <n v="79.823770858000003"/>
    <n v="10.718715604936051"/>
    <n v="1796.4338329950001"/>
    <n v="1.079906906272317"/>
    <n v="206.72490660799994"/>
    <n v="-591.5790579759996"/>
    <n v="-2664.2422876139995"/>
    <n v="27.75896776825903"/>
    <n v="-357.75377530560081"/>
    <n v="-3.6346621276101807"/>
    <n v="-3.2889496027637786"/>
    <n v="-11.302684110906524"/>
    <n v="0.12427045752767239"/>
    <n v="-1.6015806391156531"/>
    <n v="220.29933034999993"/>
    <n v="-2394.3582467319993"/>
    <n v="0.13243057658043658"/>
    <n v="-1.4393427463037316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303.5727905966605"/>
    <n v="1989.8629354950003"/>
    <n v="1.196184733948026"/>
    <n v="8818.618637395999"/>
    <n v="21149.254746097999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2.176973536431092"/>
    <n v="232.43347388300003"/>
    <n v="31.21110762921969"/>
    <n v="155.78105511062913"/>
    <n v="0"/>
    <n v="0"/>
    <n v="39.296833128180332"/>
    <n v="78.185385536000013"/>
    <n v="232.43347388300003"/>
    <n v="1615.4609988479999"/>
    <n v="0.97111703054547538"/>
    <n v="8228.5468677009994"/>
    <n v="20661.066359640005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2.941779149351595"/>
    <n v="1.2348431579114447E-2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50.274596623548078"/>
    <n v="0.22506770340255086"/>
    <n v="65.553812101717881"/>
    <n v="0.29346920572019791"/>
    <n v="394.94365199700042"/>
    <n v="0.23741613498166531"/>
    <n v="177.41678485099999"/>
    <n v="984.66567587499992"/>
    <n v="3257.6539517179999"/>
    <n v="9.7048457470797711E-2"/>
    <n v="0.61700517526080612"/>
    <n v="0.32983598395981417"/>
    <n v="23.823480648927617"/>
    <n v="0.10665219488201318"/>
    <n v="0.59192119643722541"/>
    <n v="1.9583036881689393"/>
    <n v="82.945827092000002"/>
    <n v="11.137944520272489"/>
    <n v="0"/>
    <n v="0"/>
    <n v="94.470957758999987"/>
    <n v="12.68553612865513"/>
    <n v="1792.8777836989998"/>
    <n v="1.0777692254274884"/>
    <n v="196.98515179600042"/>
    <n v="-394.59390617999918"/>
    <n v="-2769.4655652599995"/>
    <n v="26.451115974620453"/>
    <n v="-371.883130208078"/>
    <n v="-0.34818114716483883"/>
    <n v="-1.7038044471788951"/>
    <n v="-13.947866868420153"/>
    <n v="0.11841550852053767"/>
    <n v="-1.6648344824487415"/>
    <n v="217.52686714600043"/>
    <n v="-2493.6630196239994"/>
    <n v="0.13076394009965212"/>
    <n v="-1.4990387440645205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303.5727905966605"/>
    <n v="1508.1503166129999"/>
    <n v="0.90660836636096298"/>
    <n v="10326.768954009"/>
    <n v="21129.60586575999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2.147505338222118"/>
    <n v="245.09113634100001"/>
    <n v="32.910775317832531"/>
    <n v="188.69183042846166"/>
    <n v="0"/>
    <n v="0"/>
    <n v="39.296833128180332"/>
    <n v="65.400904542000006"/>
    <n v="245.09113634100001"/>
    <n v="1458.4768883670001"/>
    <n v="0.87674771842847288"/>
    <n v="9687.0237560679998"/>
    <n v="20649.809649792998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2.4184981146933784"/>
    <n v="1.0151903653301441E-2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6.6701352838645986"/>
    <n v="2.9860647932490148E-2"/>
    <n v="64.426913587224163"/>
    <n v="0.28842434255552657"/>
    <n v="66.561201706999725"/>
    <n v="4.0012551585791582E-2"/>
    <n v="142.89120049100001"/>
    <n v="1127.5568763659999"/>
    <n v="3256.6781479799997"/>
    <n v="-6.7826792059059171E-3"/>
    <n v="0.49779532875520105"/>
    <n v="0.30848350489779564"/>
    <n v="19.18739398111795"/>
    <n v="8.5897510624429824E-2"/>
    <n v="0.67781870706165526"/>
    <n v="1.9577170942312847"/>
    <n v="75.889421097000024"/>
    <n v="10.190412121835434"/>
    <n v="0"/>
    <n v="0"/>
    <n v="67.001779393999982"/>
    <n v="8.9969818592825153"/>
    <n v="1601.3680888580002"/>
    <n v="0.96264522905290273"/>
    <n v="-93.217772245000276"/>
    <n v="-487.81167842499946"/>
    <n v="-2776.8819320129992"/>
    <n v="-12.517258697253352"/>
    <n v="-372.87899804535073"/>
    <n v="8.6436425026762187E-2"/>
    <n v="-2.0272811371583708"/>
    <n v="-108.7760523169235"/>
    <n v="-5.6036862691939672E-2"/>
    <n v="-1.6692927516757576"/>
    <n v="-76.329998784000281"/>
    <n v="-2495.344883664"/>
    <n v="-4.5884959038638241E-2"/>
    <n v="-1.50004977857013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303.5727905966605"/>
    <n v="1917.4887134229998"/>
    <n v="1.152677747597554"/>
    <n v="12244.257667431999"/>
    <n v="21086.085641184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6.090760165485577"/>
    <n v="237.02767038799999"/>
    <n v="31.828015164919638"/>
    <n v="220.51984559338129"/>
    <n v="0"/>
    <n v="0"/>
    <n v="39.296833128180332"/>
    <n v="90.434454675999973"/>
    <n v="237.02767038799999"/>
    <n v="1587.3983171890002"/>
    <n v="0.95424745083958051"/>
    <n v="11274.422073256999"/>
    <n v="20642.10578632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0.612458733456974"/>
    <n v="4.4546926843625712E-2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44.324454271234174"/>
    <n v="0.19843029675797358"/>
    <n v="59.617501747363988"/>
    <n v="0.26689372172092068"/>
    <n v="404.19456768899965"/>
    <n v="0.24297722360159929"/>
    <n v="165.75939978100001"/>
    <n v="1293.3162761469998"/>
    <n v="3177.5685482649997"/>
    <n v="-0.32306906908521216"/>
    <n v="0.29632368098474737"/>
    <n v="0.21788847122403721"/>
    <n v="22.258129953019793"/>
    <n v="9.9644483039278253E-2"/>
    <n v="0.77746319010093345"/>
    <n v="1.9101612079439299"/>
    <n v="63.633148646999992"/>
    <n v="8.5446429811885665"/>
    <n v="0"/>
    <n v="0"/>
    <n v="102.12625113400003"/>
    <n v="13.713486971831227"/>
    <n v="1753.1577169700001"/>
    <n v="1.0538919338788586"/>
    <n v="164.33099645299961"/>
    <n v="-323.48068197199984"/>
    <n v="-2733.5886934009995"/>
    <n v="22.066324318214381"/>
    <n v="-367.06559299932547"/>
    <n v="0.35768374583468066"/>
    <n v="-1.5428486437485698"/>
    <n v="7.1158198993554667"/>
    <n v="9.8785813718695326E-2"/>
    <n v="-1.643267486223009"/>
    <n v="238.43516790799961"/>
    <n v="-2395.8746088989997"/>
    <n v="0.14333274056232104"/>
    <n v="-1.4402542911357634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303.5727905966605"/>
    <n v="1573.8166161500001"/>
    <n v="0.94608295711787771"/>
    <n v="13818.074283581998"/>
    <n v="21084.538930391005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3.761271938655796"/>
    <n v="237.48968396699996"/>
    <n v="31.890054230547452"/>
    <n v="252.40989982392875"/>
    <n v="0"/>
    <n v="0"/>
    <n v="39.296833128180332"/>
    <n v="79.947318948000088"/>
    <n v="237.48968396699996"/>
    <n v="1496.6527293269999"/>
    <n v="0.89969671523996408"/>
    <n v="12771.074802583998"/>
    <n v="20667.461800795001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2.7103137178770109"/>
    <n v="1.1376830755808557E-2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0.361547054680633"/>
    <n v="4.6386241877913514E-2"/>
    <n v="56.005010655476148"/>
    <n v="0.25072143734236146"/>
    <n v="96.089336381000209"/>
    <n v="5.7763072633722073E-2"/>
    <n v="88.106290153000003"/>
    <n v="1381.4225662999997"/>
    <n v="3039.3482875879995"/>
    <n v="-0.61071164726413807"/>
    <n v="0.12860712045480605"/>
    <n v="0.13570406145409097"/>
    <n v="11.830890184779307"/>
    <n v="5.2964150126047063E-2"/>
    <n v="0.8304273402269805"/>
    <n v="1.8270715826260862"/>
    <n v="43.800520421999991"/>
    <n v="5.8815227181736089"/>
    <n v="0"/>
    <n v="0"/>
    <n v="44.305769731000012"/>
    <n v="5.9493674666056977"/>
    <n v="1584.7590194799998"/>
    <n v="0.95266086536601113"/>
    <n v="-10.942403329999792"/>
    <n v="-334.42308530199966"/>
    <n v="-2622.2711579920001"/>
    <n v="-1.4693431300986732"/>
    <n v="-352.11790271776715"/>
    <n v="-0.91049886460879359"/>
    <n v="-1.7060778572027102"/>
    <n v="6.1349161051632484"/>
    <n v="-6.5779082481335479E-3"/>
    <n v="-1.576350145283725"/>
    <n v="7.9830462280002088"/>
    <n v="-2304.1505981500004"/>
    <n v="4.7989225076750094E-3"/>
    <n v="-1.3851153871251995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303.5727905966605"/>
    <n v="1837.4117233030001"/>
    <n v="1.1045403249573247"/>
    <n v="15655.486006884999"/>
    <n v="21060.796009970003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2.906472232691016"/>
    <n v="241.470417978"/>
    <n v="32.424586178915433"/>
    <n v="284.83448600284419"/>
    <n v="0"/>
    <n v="0"/>
    <n v="39.296833128180332"/>
    <n v="72.287892181000018"/>
    <n v="241.470417978"/>
    <n v="1543.4637223269999"/>
    <n v="0.92783664096485774"/>
    <n v="14314.538524910999"/>
    <n v="20868.725988352002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0.336038819134126"/>
    <n v="4.3386624786323852E-2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39.471262648141867"/>
    <n v="0.17670368399246683"/>
    <n v="25.791113547111166"/>
    <n v="0.11546083079906487"/>
    <n v="366.12200061700025"/>
    <n v="0.22009030877879068"/>
    <n v="214.94674549400003"/>
    <n v="1596.3693117939997"/>
    <n v="3075.2139333169998"/>
    <n v="0.20027599660748607"/>
    <n v="0.1377544753534532"/>
    <n v="0.140912926780143"/>
    <n v="28.862994198248302"/>
    <n v="0.12921292767723927"/>
    <n v="0.95964026790421963"/>
    <n v="1.8486318303843299"/>
    <n v="170.71627263400001"/>
    <n v="22.923737576288442"/>
    <n v="0"/>
    <n v="0"/>
    <n v="44.23047286000002"/>
    <n v="5.9392566219598564"/>
    <n v="1758.4104678209999"/>
    <n v="1.0570495686420969"/>
    <n v="79.001255482000204"/>
    <n v="-255.42182981999946"/>
    <n v="-2883.143911699"/>
    <n v="10.60826844989357"/>
    <n v="-387.1478295930097"/>
    <n v="-0.76755723195630265"/>
    <n v="-1.3139754712813874"/>
    <n v="7.4039913656736722"/>
    <n v="4.7490756315227568E-2"/>
    <n v="-1.7331709995852651"/>
    <n v="151.17525512300023"/>
    <n v="-2532.6091498269998"/>
    <n v="9.0877381101551427E-2"/>
    <n v="-1.522450791982078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303.5727905966605"/>
    <n v="1649.0058624630001"/>
    <n v="0.99128216505945133"/>
    <n v="17304.491869347999"/>
    <n v="21097.90926439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70.226901132790729"/>
    <n v="235.21247445400002"/>
    <n v="31.584271117568203"/>
    <n v="316.41875712041241"/>
    <n v="0"/>
    <n v="0"/>
    <n v="39.296833128180332"/>
    <n v="67.01410642899998"/>
    <n v="235.21247445400002"/>
    <n v="1527.3508070790001"/>
    <n v="0.91815053500487043"/>
    <n v="15841.889331989998"/>
    <n v="20815.600179033001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2.0917316794027578"/>
    <n v="8.7802667071946155E-3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16.335809828923328"/>
    <n v="7.3131630054580732E-2"/>
    <n v="37.908392026480968"/>
    <n v="0.16970707486666084"/>
    <n v="136.26109974199997"/>
    <n v="8.1911896761775335E-2"/>
    <n v="266.29734855200007"/>
    <n v="1862.6666603459998"/>
    <n v="3187.449208385"/>
    <n v="0.7285068448702674"/>
    <n v="0.19620263263440374"/>
    <n v="0.20966533530610376"/>
    <n v="35.758340088381715"/>
    <n v="0.16008179123628855"/>
    <n v="1.1197220591405082"/>
    <n v="1.916100860663746"/>
    <n v="179.844750084"/>
    <n v="24.149507201563114"/>
    <n v="0"/>
    <n v="0"/>
    <n v="86.452598468000076"/>
    <n v="11.608832886818602"/>
    <n v="1793.6481556310002"/>
    <n v="1.0782323262411591"/>
    <n v="-144.64229316800009"/>
    <n v="-400.06412298799955"/>
    <n v="-2905.1401230199995"/>
    <n v="-19.422530259458387"/>
    <n v="-390.10147524269075"/>
    <n v="0.17934703652775164"/>
    <n v="-1.5790789889797618"/>
    <n v="2.5576765542892006"/>
    <n v="-8.6950161181707841E-2"/>
    <n v="-1.746393785797085"/>
    <n v="-130.0362488100001"/>
    <n v="-2551.2359593539995"/>
    <n v="-7.8169894474513238E-2"/>
    <n v="-1.5336480984904344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303.5727905966605"/>
    <n v="1971.1223836290003"/>
    <n v="1.1849190524540925"/>
    <n v="19275.614252977"/>
    <n v="21131.665181918001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70.665312837856476"/>
    <n v="176.62968455200001"/>
    <n v="23.717789021397909"/>
    <n v="340.1365461418103"/>
    <n v="44.21"/>
    <n v="5.9365075315372771"/>
    <n v="45.233340659717612"/>
    <n v="83.273633015999991"/>
    <n v="220.83968455200002"/>
    <n v="1625.1471948199999"/>
    <n v="0.97693978323112851"/>
    <n v="17467.036526809999"/>
    <n v="20311.964838321001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4.0258478213414808"/>
    <n v="1.6898925393743301E-2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46.457460169411043"/>
    <n v="0.20797926922296409"/>
    <n v="110.06915320894115"/>
    <n v="0.4927540585496511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48.360601509316545"/>
    <n v="0.21649919139817964"/>
    <n v="1.3362212505386879"/>
    <n v="1.7455300433685039"/>
    <n v="235.98392589499997"/>
    <n v="31.687861420434334"/>
    <n v="0"/>
    <n v="0"/>
    <n v="124.16422204700007"/>
    <n v="16.672740088882215"/>
    <n v="1985.295342762"/>
    <n v="1.1934389746293081"/>
    <n v="-14.172959132999608"/>
    <n v="-414.23708212099916"/>
    <n v="-2084.002936938999"/>
    <n v="-1.9031413399055011"/>
    <n v="-279.83938319122768"/>
    <n v="-0.98303269843637708"/>
    <n v="1.8677372929702649"/>
    <n v="0.14073984379056359"/>
    <n v="-8.51992217521556E-3"/>
    <n v="-1.2527759848188524"/>
    <n v="13.938539314000394"/>
    <n v="-1710.3081044480002"/>
    <n v="8.3790032185277405E-3"/>
    <n v="-1.028133349485882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303.5727905966605"/>
    <n v="2173.4854480150002"/>
    <n v="1.3065674353731194"/>
    <n v="21449.099700991999"/>
    <n v="21449.09970099199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80.428597570673688"/>
    <n v="195.20390645500001"/>
    <n v="26.211930804243512"/>
    <n v="366.34847694605384"/>
    <n v="77.39"/>
    <n v="10.391909474455323"/>
    <n v="55.625250134172937"/>
    <n v="73.536417635999968"/>
    <n v="272.59390645500002"/>
    <n v="3168.2715981939991"/>
    <n v="1.904572446251436"/>
    <n v="20635.308125003998"/>
    <n v="20635.308125003998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9.5762173832640567"/>
    <n v="4.0197193310730558E-2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133.57963069003844"/>
    <n v="-0.59800501087831681"/>
    <n v="109.27572540046063"/>
    <n v="0.48920206635749913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94.032526603374905"/>
    <n v="0.42096180236378106"/>
    <n v="1.7571830529024688"/>
    <n v="1.7571830529024688"/>
    <n v="480.56374252099999"/>
    <n v="64.529976857264344"/>
    <n v="0"/>
    <n v="0"/>
    <n v="219.70960490599987"/>
    <n v="29.502549746110557"/>
    <n v="3868.544945620999"/>
    <n v="2.3255342486152171"/>
    <n v="-1695.0594976059988"/>
    <n v="-2109.2965797269981"/>
    <n v="-2109.2965797269981"/>
    <n v="-227.61215729341333"/>
    <n v="-283.23580709783175"/>
    <n v="1.514801773854435E-2"/>
    <n v="0.16265087372441878"/>
    <n v="0.16265087372441878"/>
    <n v="-1.0189668132420977"/>
    <n v="-1.26798098654497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462.2382870900065"/>
    <n v="1680.9850145109999"/>
    <n v="0.9329783685265991"/>
    <n v="1680.9850145109999"/>
    <n v="21365.106502374998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7.323771045855935"/>
    <n v="244.34436211400001"/>
    <n v="32.810498664972464"/>
    <n v="32.810498664972464"/>
    <n v="18.416"/>
    <n v="2.4728957860391425"/>
    <n v="2.4728957860391425"/>
    <n v="82.276729549000009"/>
    <n v="262.76036211400003"/>
    <n v="1351.0469917869998"/>
    <n v="0.74985654679788127"/>
    <n v="1351.0469917869998"/>
    <n v="20323.95402382299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0.167058410097001"/>
    <n v="3.9403036656480858E-2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44.303993595149144"/>
    <n v="0.18312182172871794"/>
    <n v="139.805689445887"/>
    <n v="0.57785925064266297"/>
    <n v="400.9320740120001"/>
    <n v="0.22252485838519875"/>
    <n v="52.945668927"/>
    <n v="52.945668927"/>
    <n v="2697.0873046289998"/>
    <n v="-0.81019419448382968"/>
    <n v="-0.81019419448382968"/>
    <n v="-0.13910534112725836"/>
    <n v="7.1095309284644799"/>
    <n v="2.9385844245870089E-2"/>
    <n v="2.9385844245870089E-2"/>
    <n v="1.4969342924086495"/>
    <n v="45.870092392000004"/>
    <n v="6.1594243148025054"/>
    <n v="0"/>
    <n v="0"/>
    <n v="7.0755765349999962"/>
    <n v="0.9501066136619748"/>
    <n v="1403.9926607139998"/>
    <n v="0.77924239104375137"/>
    <n v="276.99235379700013"/>
    <n v="276.99235379700013"/>
    <n v="-1655.9348260769975"/>
    <n v="37.194462666684672"/>
    <n v="-222.35850637278816"/>
    <n v="-2.5705238778828217"/>
    <n v="-2.5705238778828217"/>
    <n v="-0.34958490829014521"/>
    <n v="0.15373597748284784"/>
    <n v="-0.91907504176598664"/>
    <n v="347.98640508500011"/>
    <n v="-1188.6998914419974"/>
    <n v="0.19313901413932869"/>
    <n v="-0.65975084596927147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462.2382870900065"/>
    <n v="1797.5913346409998"/>
    <n v="0.99769707415195841"/>
    <n v="3478.5763491519997"/>
    <n v="21699.203304589995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585416250619652"/>
    <n v="141.99358092599999"/>
    <n v="19.066861854719448"/>
    <n v="51.877360519691912"/>
    <n v="13.272"/>
    <n v="1.7821607771672185"/>
    <n v="4.2550565632063613"/>
    <n v="25.836217364999975"/>
    <n v="155.26558092599998"/>
    <n v="1730.6692180939999"/>
    <n v="0.96055403803005113"/>
    <n v="3081.7162098809995"/>
    <n v="20334.044225219997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2.4915486727547145"/>
    <n v="9.6561443560176808E-3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8.9862847524921996"/>
    <n v="3.7143036121907252E-2"/>
    <n v="183.31321321932845"/>
    <n v="0.75768902141010974"/>
    <n v="84.319983965999853"/>
    <n v="4.6799180477924925E-2"/>
    <n v="56.095149533000011"/>
    <n v="109.04081846000001"/>
    <n v="2608.7040110490002"/>
    <n v="-0.61174035154070228"/>
    <n v="-0.74247900346973084"/>
    <n v="-0.18978170251179272"/>
    <n v="7.5324423814830199"/>
    <n v="3.1133865347858818E-2"/>
    <n v="6.0519709593728904E-2"/>
    <n v="1.4478798985042141"/>
    <n v="31.768387825000001"/>
    <n v="4.265851019857716"/>
    <n v="0"/>
    <n v="0"/>
    <n v="24.32676170800001"/>
    <n v="3.2665913616253039"/>
    <n v="1786.764367627"/>
    <n v="0.99168790337790991"/>
    <n v="10.826967013999848"/>
    <n v="287.81932081100001"/>
    <n v="-1243.544931678998"/>
    <n v="1.4538423710091781"/>
    <n v="-166.98289646499387"/>
    <n v="-1.0269620681484035"/>
    <n v="-1.4980156105594875"/>
    <n v="-0.57403296087138944"/>
    <n v="6.0091707740484342E-3"/>
    <n v="-0.69019087709410432"/>
    <n v="28.224834432999845"/>
    <n v="-766.58876464399805"/>
    <n v="1.5665315130066117E-2"/>
    <n v="-0.425471214076488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62.2382870900065"/>
    <n v="1692.1851979160001"/>
    <n v="0.9391946814325387"/>
    <n v="5170.7615470679993"/>
    <n v="21794.264285761994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016644549051662"/>
    <n v="142.76355605500001"/>
    <n v="19.170253918786514"/>
    <n v="71.047614438478433"/>
    <n v="0"/>
    <n v="0"/>
    <n v="4.2550565632063613"/>
    <n v="102.73382167900002"/>
    <n v="142.76355605500001"/>
    <n v="1746.2922186570001"/>
    <n v="0.96922509782590449"/>
    <n v="4828.0084285379999"/>
    <n v="20482.405549510997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9.8953836233696126"/>
    <n v="3.8350144940089231E-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7.2654769540373305"/>
    <n v="-3.0030416393365626E-2"/>
    <n v="176.15605673076328"/>
    <n v="0.72810632630230177"/>
    <n v="14.989992783999952"/>
    <n v="8.319728546723611E-3"/>
    <n v="213.93007477500004"/>
    <n v="322.97089323500006"/>
    <n v="2603.0691260990002"/>
    <n v="-2.566386256284936E-2"/>
    <n v="-0.49770458018540031"/>
    <n v="-0.20425800174566211"/>
    <n v="28.726475913235028"/>
    <n v="0.11873522394273957"/>
    <n v="0.17925493353646849"/>
    <n v="1.4447524311430517"/>
    <n v="174.64071949699996"/>
    <n v="23.450711300769715"/>
    <n v="0"/>
    <n v="0"/>
    <n v="39.289355278000073"/>
    <n v="5.2757646124653084"/>
    <n v="1960.2222934320002"/>
    <n v="1.087960321768644"/>
    <n v="-268.03709551600008"/>
    <n v="19.782225294999932"/>
    <n v="-1291.2103898479986"/>
    <n v="-35.991952867272353"/>
    <n v="-173.38340203872031"/>
    <n v="0.21629579351877282"/>
    <n v="-1.0247803169877887"/>
    <n v="-0.56221708256030278"/>
    <n v="-0.1487656403361052"/>
    <n v="-0.71664610484075009"/>
    <n v="-198.94008199100008"/>
    <n v="-807.92802690099836"/>
    <n v="-0.11041549539601596"/>
    <n v="-0.44841528384730001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62.2382870900065"/>
    <n v="1970.9655661520001"/>
    <n v="1.0939230406319393"/>
    <n v="7141.7271132199994"/>
    <n v="21762.071112311001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4.801438981998373"/>
    <n v="134.75677739600002"/>
    <n v="18.095105721263206"/>
    <n v="89.142720159741643"/>
    <n v="66.39"/>
    <n v="8.9148322781895448"/>
    <n v="13.169888841395906"/>
    <n v="88.012684687999965"/>
    <n v="201.146777396"/>
    <n v="1674.5142174589998"/>
    <n v="0.92938695419242801"/>
    <n v="6502.5226459969999"/>
    <n v="20524.744902147999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2.0422559053369325"/>
    <n v="7.9148836422528145E-3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39.807411541515023"/>
    <n v="0.16453608643951148"/>
    <n v="166.14784812488429"/>
    <n v="0.68673936943387504"/>
    <n v="310.71191597200021"/>
    <n v="0.17245097008176427"/>
    <n v="194.105438556"/>
    <n v="517.07633179100003"/>
    <n v="2632.9155964820002"/>
    <n v="0.18170374935976241"/>
    <n v="-0.3594586037336196"/>
    <n v="-0.18786279392447014"/>
    <n v="26.064428814748702"/>
    <n v="0.1077321771597101"/>
    <n v="0.28698711069617855"/>
    <n v="1.4613177847921499"/>
    <n v="168.24564874299998"/>
    <n v="22.591982829929755"/>
    <n v="0"/>
    <n v="0"/>
    <n v="25.85978981300002"/>
    <n v="3.4724459848189451"/>
    <n v="1868.6196560149999"/>
    <n v="1.0371191313521382"/>
    <n v="102.34591013700023"/>
    <n v="122.12813543200016"/>
    <n v="-1395.5893863189985"/>
    <n v="13.742982726766323"/>
    <n v="-187.39938708021302"/>
    <n v="-0.50491737151405447"/>
    <n v="-1.2064443184480593"/>
    <n v="-0.47617775124767703"/>
    <n v="5.6803909279801355E-2"/>
    <n v="-0.77457841535827487"/>
    <n v="116.60647741600023"/>
    <n v="-911.62087983499828"/>
    <n v="6.4718792922054166E-2"/>
    <n v="-0.50596677176843086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62.2382870900065"/>
    <n v="2684.6358159880001"/>
    <n v="1.4900234815104412"/>
    <n v="9826.3629292080004"/>
    <n v="22456.843992804002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5.6934308232488"/>
    <n v="518.213994963"/>
    <n v="69.585643158694182"/>
    <n v="158.72836331843581"/>
    <n v="44.17"/>
    <n v="5.9311363417326737"/>
    <n v="19.101025183128581"/>
    <n v="87.734810234000022"/>
    <n v="562.38399496299996"/>
    <n v="1715.1886391870005"/>
    <n v="0.95196202493783388"/>
    <n v="8217.7112851840011"/>
    <n v="20624.472542486998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3.9710221441172755"/>
    <n v="1.5389931364312621E-2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130.17711980336313"/>
    <n v="0.53806145657260729"/>
    <n v="246.05037130469935"/>
    <n v="1.0170006939346734"/>
    <n v="997.17584111999963"/>
    <n v="0.55345138793692006"/>
    <n v="272.31311538200003"/>
    <n v="789.38944717300001"/>
    <n v="2727.8119270130001"/>
    <n v="0.53487797454280828"/>
    <n v="-0.19831729031122391"/>
    <n v="-0.16264527557495023"/>
    <n v="36.566135724985813"/>
    <n v="0.15113891196192544"/>
    <n v="0.43812602265810402"/>
    <n v="1.5139870369708959"/>
    <n v="204.54899713499995"/>
    <n v="27.466787198831124"/>
    <n v="0"/>
    <n v="0"/>
    <n v="67.764118247000084"/>
    <n v="9.0993485261546834"/>
    <n v="1987.5017545690005"/>
    <n v="1.1031009368997593"/>
    <n v="697.13406141899964"/>
    <n v="819.26219685099977"/>
    <n v="-895.44047669599922"/>
    <n v="93.610984078377342"/>
    <n v="-120.23951897645613"/>
    <n v="2.5390183222589178"/>
    <n v="-3.0762160388692941"/>
    <n v="-0.67667390852287612"/>
    <n v="0.38692254461068198"/>
    <n v="-0.49698634303622274"/>
    <n v="724.86272573799965"/>
    <n v="-404.28502124299916"/>
    <n v="0.40231247597499464"/>
    <n v="-0.22438580729927537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62.2382870900065"/>
    <n v="1779.2311088030001"/>
    <n v="0.98750680273356628"/>
    <n v="11605.594038011001"/>
    <n v="22727.924784994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3.688823688578516"/>
    <n v="136.99586712600001"/>
    <n v="18.395770119497374"/>
    <n v="177.12413343793318"/>
    <n v="22.06"/>
    <n v="2.9622111772384603"/>
    <n v="22.063236360367043"/>
    <n v="80.516457525999954"/>
    <n v="159.05586712600001"/>
    <n v="2013.6530035140004"/>
    <n v="1.117615372998249"/>
    <n v="10231.364288698001"/>
    <n v="21179.648657633996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3.6289900675389295"/>
    <n v="1.4064365806655885E-2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31.478112271185061"/>
    <n v="-0.13010857026468278"/>
    <n v="207.90212374964969"/>
    <n v="0.85932243468168179"/>
    <n v="-209.08155568800026"/>
    <n v="-0.11604420445802689"/>
    <n v="165.87081996500001"/>
    <n v="955.26026713800002"/>
    <n v="2750.7915464870002"/>
    <n v="0.16081899651649567"/>
    <n v="-0.15280524897625936"/>
    <n v="-0.15533822456688962"/>
    <n v="22.273091426927984"/>
    <n v="9.2061431637528904E-2"/>
    <n v="0.53018745429563285"/>
    <n v="1.5267411589298305"/>
    <n v="94.935003724000012"/>
    <n v="12.747848102557011"/>
    <n v="0"/>
    <n v="0"/>
    <n v="70.935816240999998"/>
    <n v="9.5252433243709724"/>
    <n v="2179.5238234790004"/>
    <n v="1.209676804635778"/>
    <n v="-400.29271467600029"/>
    <n v="418.96948217499948"/>
    <n v="-1202.5154191269992"/>
    <n v="-53.751203698113052"/>
    <n v="-161.47346397731584"/>
    <n v="3.2941673570993322"/>
    <n v="-1.8588754650723591"/>
    <n v="-0.5669547900960703"/>
    <n v="-0.22217000190221167"/>
    <n v="-0.66741872424814874"/>
    <n v="-374.95237565300027"/>
    <n v="-702.90739811199887"/>
    <n v="-0.2081056360955558"/>
    <n v="-0.3901268552989340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462.2382870900065"/>
    <n v="2337.0629295989997"/>
    <n v="1.2971139780419505"/>
    <n v="13942.656967610001"/>
    <n v="23147.49900116999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77.402412905483928"/>
    <n v="215.92799427099999"/>
    <n v="28.994756033918328"/>
    <n v="206.1188894718515"/>
    <n v="0"/>
    <n v="0"/>
    <n v="22.063236360367043"/>
    <n v="129.46001610899998"/>
    <n v="215.92799427099999"/>
    <n v="1933.2570112699998"/>
    <n v="1.0729940818907227"/>
    <n v="12164.621299968001"/>
    <n v="21525.507351714998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0.239913221563578"/>
    <n v="3.9685389790595604E-2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54.222955789175181"/>
    <n v="0.22411989615122785"/>
    <n v="217.8006252675907"/>
    <n v="0.90023593893400067"/>
    <n v="475.30869672499995"/>
    <n v="0.2638052859418234"/>
    <n v="323.142243173"/>
    <n v="1278.402510311"/>
    <n v="2908.174389879"/>
    <n v="0.94946557238945695"/>
    <n v="-1.153141432691962E-2"/>
    <n v="-8.4779967542507606E-2"/>
    <n v="43.391458049182638"/>
    <n v="0.1793500359818932"/>
    <n v="0.70953749027752611"/>
    <n v="1.6140916035765129"/>
    <n v="206.05538788699999"/>
    <n v="27.669064965053391"/>
    <n v="0"/>
    <n v="0"/>
    <n v="117.086855286"/>
    <n v="15.722393084129251"/>
    <n v="2256.3992544429998"/>
    <n v="1.2523441178726158"/>
    <n v="80.663675155999954"/>
    <n v="499.63315733099944"/>
    <n v="-1286.1827404239989"/>
    <n v="10.831497739992537"/>
    <n v="-172.70829055553764"/>
    <n v="-0.50913901274206286"/>
    <n v="-2.5445533077435742"/>
    <n v="-0.52948929605653583"/>
    <n v="4.4769860169334624E-2"/>
    <n v="-0.71385566464251216"/>
    <n v="152.16645355199995"/>
    <n v="-789.17611246799879"/>
    <n v="8.4455249959930229E-2"/>
    <n v="-0.43800761787560805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462.2382870900065"/>
    <n v="1604.0229955969999"/>
    <n v="0.89026299734538439"/>
    <n v="15546.679963207"/>
    <n v="23177.705380617001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3.156789888665038"/>
    <n v="129.337901085"/>
    <n v="17.367460391412031"/>
    <n v="223.48634986326354"/>
    <n v="0"/>
    <n v="0"/>
    <n v="22.063236360367043"/>
    <n v="107.86036197500005"/>
    <n v="129.337901085"/>
    <n v="1822.4246027969996"/>
    <n v="1.0114800060694735"/>
    <n v="13987.045902765001"/>
    <n v="21851.279225185001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7.7533517005960118"/>
    <n v="3.0048573436518518E-2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29.326912147537755"/>
    <n v="-0.12121700872408908"/>
    <n v="178.11216606537232"/>
    <n v="0.73619151853412301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31.902470150705209"/>
    <n v="0.13186256988541162"/>
    <n v="0.84140006016293767"/>
    <n v="1.6970535216808076"/>
    <n v="149.187232935"/>
    <n v="20.032823612934486"/>
    <n v="0"/>
    <n v="0"/>
    <n v="88.394914121999989"/>
    <n v="11.869646537770723"/>
    <n v="2060.0067498539997"/>
    <n v="1.1433425759548852"/>
    <n v="-455.9837542569997"/>
    <n v="43.649403073999736"/>
    <n v="-1731.2240913509986"/>
    <n v="-61.229382298242967"/>
    <n v="-232.46832972368196"/>
    <n v="40.671261833940129"/>
    <n v="-1.1305215010338843"/>
    <n v="-0.33979974341147823"/>
    <n v="-0.2530795786095007"/>
    <n v="-0.96086200314668502"/>
    <n v="-401.84401923399969"/>
    <n v="-1199.0031779299986"/>
    <n v="-0.22303100517298219"/>
    <n v="-0.66546936418035374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462.2382870900065"/>
    <n v="2327.5078221570002"/>
    <n v="1.291810713304087"/>
    <n v="17874.187785364"/>
    <n v="23667.801479471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0.11367184031094"/>
    <n v="365.02848912100001"/>
    <n v="49.015932478907246"/>
    <n v="272.50228234217082"/>
    <n v="0"/>
    <n v="0"/>
    <n v="22.063236360367043"/>
    <n v="81.702570426000079"/>
    <n v="365.02848912100001"/>
    <n v="1867.2502377070005"/>
    <n v="1.036359078378555"/>
    <n v="15854.296140472001"/>
    <n v="22175.065740565002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9.5884326538888001"/>
    <n v="3.7160538289439597E-2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61.8032711272241"/>
    <n v="0.25545163492553208"/>
    <n v="200.44417454445454"/>
    <n v="0.82849647218955313"/>
    <n v="527.21123536299979"/>
    <n v="0.29261217321497168"/>
    <n v="292.72380044300002"/>
    <n v="1808.708457811"/>
    <n v="3135.4273017320002"/>
    <n v="0.36184337087890928"/>
    <n v="0.13301379852909689"/>
    <n v="1.9580220992967634E-2"/>
    <n v="39.306877312600875"/>
    <n v="0.16246722689890394"/>
    <n v="1.0038672870618417"/>
    <n v="1.7402212532243464"/>
    <n v="194.78149021000004"/>
    <n v="26.15520885853245"/>
    <n v="0"/>
    <n v="0"/>
    <n v="97.942310232999972"/>
    <n v="13.151668454068419"/>
    <n v="2159.9740381500005"/>
    <n v="1.1988263052774588"/>
    <n v="167.53378400699972"/>
    <n v="211.18318708099946"/>
    <n v="-1642.6915628259992"/>
    <n v="22.496393814623232"/>
    <n v="-220.5802043589523"/>
    <n v="1.1206471085155214"/>
    <n v="-1.8268016372360349"/>
    <n v="-0.4302429524379926"/>
    <n v="9.2984408026628149E-2"/>
    <n v="-0.91172478103479326"/>
    <n v="234.48743491999971"/>
    <n v="-1115.6909981329991"/>
    <n v="0.13014494631606774"/>
    <n v="-0.61922953401267633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462.2382870900065"/>
    <n v="2034.723694497"/>
    <n v="1.1293100036626191"/>
    <n v="19908.911479860999"/>
    <n v="24053.519311504999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5.570218725972381"/>
    <n v="138.975383534"/>
    <n v="18.661579078214714"/>
    <n v="291.1638614203855"/>
    <n v="0"/>
    <n v="0"/>
    <n v="22.063236360367043"/>
    <n v="108.992174087"/>
    <n v="138.975383534"/>
    <n v="1838.2170359380002"/>
    <n v="1.0202451041398106"/>
    <n v="17692.513176410001"/>
    <n v="22485.931969424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5.0691125193987956"/>
    <n v="1.9645645609681427E-2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26.386864024716722"/>
    <n v="0.10906489952280855"/>
    <n v="210.49522874024794"/>
    <n v="0.87004052285566025"/>
    <n v="231.90301605699977"/>
    <n v="0.12871054513248997"/>
    <n v="285.59587469899992"/>
    <n v="2094.3043325099998"/>
    <n v="3154.725827879"/>
    <n v="7.246983964330167E-2"/>
    <n v="0.12435809213494586"/>
    <n v="-1.0266322180104703E-2"/>
    <n v="38.349741260497382"/>
    <n v="0.15851109375422476"/>
    <n v="1.1623783808160664"/>
    <n v="1.7509322990005836"/>
    <n v="203.04056162799998"/>
    <n v="27.264234863428644"/>
    <n v="0"/>
    <n v="0"/>
    <n v="82.555313070999944"/>
    <n v="11.085506397068738"/>
    <n v="2123.8129106370002"/>
    <n v="1.1787561978940355"/>
    <n v="-89.089216140000133"/>
    <n v="122.09397094099933"/>
    <n v="-1587.1384857979992"/>
    <n v="-11.962877235780663"/>
    <n v="-213.1205513352746"/>
    <n v="-0.38407215352618751"/>
    <n v="-1.305186003756357"/>
    <n v="-0.45367919666879586"/>
    <n v="-4.9446194231416198E-2"/>
    <n v="-0.88089177614492331"/>
    <n v="-53.692858642000132"/>
    <n v="-1039.3476079649993"/>
    <n v="-2.9800548621734781E-2"/>
    <n v="-0.57685751344624081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462.2382870900065"/>
    <n v="2056.4375578609997"/>
    <n v="1.1413616071218251"/>
    <n v="21965.349037722001"/>
    <n v="24138.834485736996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9.951670085812253"/>
    <n v="132.08309167499999"/>
    <n v="17.736083884129521"/>
    <n v="308.89994530451503"/>
    <n v="0"/>
    <n v="0"/>
    <n v="22.063236360367043"/>
    <n v="90.813163086000003"/>
    <n v="132.08309167499999"/>
    <n v="1956.0839186229998"/>
    <n v="1.085663445743978"/>
    <n v="19648.597095033001"/>
    <n v="22816.868693226999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2.3023738500578736"/>
    <n v="8.9229861333990149E-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13.475461098248388"/>
    <n v="5.5698161377846944E-2"/>
    <n v="177.51322966908529"/>
    <n v="0.73371593303747551"/>
    <n v="116.43054571399992"/>
    <n v="6.4621147511245966E-2"/>
    <n v="368.66737337100011"/>
    <n v="2462.9717058809997"/>
    <n v="3163.245053308"/>
    <n v="2.3654780616481297E-2"/>
    <n v="0.10804179308935202"/>
    <n v="8.9383021506278082E-2"/>
    <n v="49.504560928500503"/>
    <n v="0.204617341360845"/>
    <n v="1.3669957221769111"/>
    <n v="1.7556606296955306"/>
    <n v="215.700804482"/>
    <n v="28.964249046958667"/>
    <n v="0"/>
    <n v="0"/>
    <n v="152.96656888900011"/>
    <n v="20.54031188154184"/>
    <n v="2324.751291994"/>
    <n v="1.2902807871048232"/>
    <n v="-268.3137341330002"/>
    <n v="-146.21976319200087"/>
    <n v="-1841.279260798"/>
    <n v="-36.029099830252115"/>
    <n v="-247.24650982562119"/>
    <n v="17.931384167211203"/>
    <n v="-0.64701430774058544"/>
    <n v="-0.11646992997884809"/>
    <n v="-0.14891917998299806"/>
    <n v="-1.0219446966580554"/>
    <n v="-252.23682765700019"/>
    <n v="-1305.5229749359999"/>
    <n v="-0.13999619384959905"/>
    <n v="-0.72458985934750042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462.2382870900065"/>
    <n v="2729.4965304900002"/>
    <n v="1.5149220236543097"/>
    <n v="24694.845568212"/>
    <n v="24694.84556821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82.37881911853745"/>
    <n v="236.895451452"/>
    <n v="31.810260839894173"/>
    <n v="340.7102061444092"/>
    <n v="0"/>
    <n v="0"/>
    <n v="22.063236360367043"/>
    <n v="130.69846926400001"/>
    <n v="236.895451452"/>
    <n v="3284.0142716850005"/>
    <n v="1.8226898223158969"/>
    <n v="22932.611366718003"/>
    <n v="22932.611366718003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8.2810074082123108"/>
    <n v="3.2093534363324877E-2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74.460500949449397"/>
    <n v="-0.30776779866158704"/>
    <n v="236.63235940967434"/>
    <n v="0.97807319879643506"/>
    <n v="-496.69351702500035"/>
    <n v="-0.27567426429826214"/>
    <n v="830.67995415299993"/>
    <n v="3293.6516600339996"/>
    <n v="3293.6516600339996"/>
    <n v="0.18622243329001509"/>
    <n v="0.1267712380122723"/>
    <n v="0.1267712380122723"/>
    <n v="111.54349251586346"/>
    <n v="0.46104303233117527"/>
    <n v="1.8280387545080865"/>
    <n v="1.8280387545080865"/>
    <n v="472.14796739199994"/>
    <n v="63.399908717996475"/>
    <n v="0"/>
    <n v="0"/>
    <n v="358.53198676099998"/>
    <n v="48.143583797866995"/>
    <n v="4114.6942258380004"/>
    <n v="2.2837328546470719"/>
    <n v="-1385.1976953480003"/>
    <n v="-1531.417458540001"/>
    <n v="-1531.417458540001"/>
    <n v="-186.00399346531285"/>
    <n v="-205.63834599752073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67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5204.92080811087"/>
    <n v="1832.895121606"/>
    <n v="0.97247512525763768"/>
    <n v="1832.895121606"/>
    <n v="24846.75567530699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2.278938770953751"/>
    <n v="217.409102308"/>
    <n v="29.193638843614576"/>
    <n v="29.193638843614576"/>
    <n v="0"/>
    <n v="0"/>
    <n v="0"/>
    <n v="106.74784200799996"/>
    <n v="217.409102308"/>
    <n v="1545.886143102"/>
    <n v="0.82019740405546315"/>
    <n v="1545.886143102"/>
    <n v="23127.4505180330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8.3501773157029255"/>
    <n v="3.093593348391584E-2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38.53949247925393"/>
    <n v="0.15227772120217439"/>
    <n v="230.86785829377911"/>
    <n v="0.91220794821644147"/>
    <n v="345.31619900999999"/>
    <n v="0.18321365468609024"/>
    <n v="69.263806791999997"/>
    <n v="69.263806791999997"/>
    <n v="3309.9697978990002"/>
    <n v="0.30820533946787965"/>
    <n v="0.30820533946787965"/>
    <n v="0.22723865564830348"/>
    <n v="9.3007263217292646"/>
    <n v="3.6749145323084216E-2"/>
    <n v="3.6749145323084216E-2"/>
    <n v="1.7561633810179107"/>
    <n v="45.851716745999994"/>
    <n v="6.1569568377412986"/>
    <n v="0"/>
    <n v="0"/>
    <n v="23.412090046000003"/>
    <n v="3.1437694839879651"/>
    <n v="1615.149949894"/>
    <n v="0.85694654937854742"/>
    <n v="217.74517171199997"/>
    <n v="217.74517171199997"/>
    <n v="-1590.6646406250013"/>
    <n v="29.238766157524665"/>
    <n v="-213.59404250668075"/>
    <n v="-0.21389464825596138"/>
    <n v="-0.21389464825596138"/>
    <n v="-3.9415914457590628E-2"/>
    <n v="0.11552857587909017"/>
    <n v="-0.84395543280146923"/>
    <n v="276.05239221799997"/>
    <n v="-1076.6393160780012"/>
    <n v="0.14646450936300601"/>
    <n v="-0.57123014918761739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5204.92080811087"/>
    <n v="1930.551442508"/>
    <n v="1.0242884242194246"/>
    <n v="3763.446564114"/>
    <n v="24979.715783173997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78.282499156771195"/>
    <n v="288.35147585499999"/>
    <n v="38.719762681363868"/>
    <n v="67.91340152497844"/>
    <n v="0"/>
    <n v="0"/>
    <n v="0"/>
    <n v="119.10273291700003"/>
    <n v="288.35147585499999"/>
    <n v="2031.2142501810001"/>
    <n v="1.0776968682414767"/>
    <n v="3577.1003932829999"/>
    <n v="23427.995550120006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28.085483875445277"/>
    <n v="0.10405176179917149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13.516976156897838"/>
    <n v="-5.3408444022051998E-2"/>
    <n v="208.3645973843891"/>
    <n v="0.82329278430387764"/>
    <n v="95.451171638999909"/>
    <n v="5.0643317777119473E-2"/>
    <n v="263.99010063399999"/>
    <n v="333.25390742599996"/>
    <n v="3517.8647490000003"/>
    <n v="3.7061127892831127"/>
    <n v="2.056230796252223"/>
    <n v="0.34851049950485291"/>
    <n v="35.448523426035386"/>
    <n v="0.14006464590067852"/>
    <n v="0.17681379122376273"/>
    <n v="1.8664657470557611"/>
    <n v="220.58772052800001"/>
    <n v="29.620462888014295"/>
    <n v="0"/>
    <n v="0"/>
    <n v="43.402380105999981"/>
    <n v="5.8280605380210941"/>
    <n v="2295.204350815"/>
    <n v="1.2177615141421552"/>
    <n v="-364.65290830700008"/>
    <n v="-146.9077365950001"/>
    <n v="-1966.1445159460013"/>
    <n v="-48.965499582933226"/>
    <n v="-264.01338446062312"/>
    <n v="-34.680060891982428"/>
    <n v="-1.5104165216603676"/>
    <n v="0.58108039835068159"/>
    <n v="-0.19347308992273052"/>
    <n v="-1.0431729627518835"/>
    <n v="-168.53892899500008"/>
    <n v="-1273.4030795060012"/>
    <n v="-8.9421328123559046E-2"/>
    <n v="-0.6756266655131929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5204.92080811087"/>
    <n v="1888.5530510630001"/>
    <n v="1.0020054302283068"/>
    <n v="5651.9996151770001"/>
    <n v="25176.083636321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1.526768800031142"/>
    <n v="156.36985620299998"/>
    <n v="20.997304434619096"/>
    <n v="88.910705959597536"/>
    <n v="0"/>
    <n v="0"/>
    <n v="0"/>
    <n v="111.82289489900006"/>
    <n v="156.36985620299998"/>
    <n v="1964.8233786620003"/>
    <n v="1.0424720098546902"/>
    <n v="5541.9237719450002"/>
    <n v="23646.526710125007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9.484569608378381"/>
    <n v="3.5138656753621697E-2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0.241560149836692"/>
    <n v="-4.046657962638335E-2"/>
    <n v="205.38851418858971"/>
    <n v="0.8115336474286744"/>
    <n v="-10.041926614000204"/>
    <n v="-5.32792287276165E-3"/>
    <n v="232.00552916699996"/>
    <n v="565.25943659299992"/>
    <n v="3535.9402033920005"/>
    <n v="8.4492348310590382E-2"/>
    <n v="0.750186931494492"/>
    <n v="0.3583735322046615"/>
    <n v="31.153643321831861"/>
    <n v="0.12309466230640233"/>
    <n v="0.29990845353016504"/>
    <n v="1.8760560010570633"/>
    <n v="168.91107145999999"/>
    <n v="22.681335622762294"/>
    <n v="0"/>
    <n v="0"/>
    <n v="63.094457706999975"/>
    <n v="8.4723076990695656"/>
    <n v="2196.8289078290004"/>
    <n v="1.1655666721610927"/>
    <n v="-308.27585676600017"/>
    <n v="-455.18359336100025"/>
    <n v="-2006.3832771960015"/>
    <n v="-41.395203471668552"/>
    <n v="-269.41663506501936"/>
    <n v="0.15012385197107214"/>
    <n v="-24.009726487952314"/>
    <n v="0.55387789083093808"/>
    <n v="-0.16356124193278568"/>
    <n v="-1.0645223536283888"/>
    <n v="-242.04745578100017"/>
    <n v="-1316.5104532960013"/>
    <n v="-0.12842258517916397"/>
    <n v="-0.69849804982307462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5204.92080811087"/>
    <n v="2233.7868660610002"/>
    <n v="1.1851753746107117"/>
    <n v="7885.7864812380003"/>
    <n v="25438.90493623000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5.402577390733185"/>
    <n v="137.55850835199999"/>
    <n v="18.471321439915883"/>
    <n v="107.38202739951342"/>
    <n v="0"/>
    <n v="0"/>
    <n v="0"/>
    <n v="150.80751953200001"/>
    <n v="137.55850835199999"/>
    <n v="1937.4762485199997"/>
    <n v="1.0279625032840267"/>
    <n v="7479.4000204650001"/>
    <n v="23909.488741186007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2.2546184110906053"/>
    <n v="8.3529633635378055E-3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39.788514198294756"/>
    <n v="0.15721287132668482"/>
    <n v="205.36961684536948"/>
    <n v="0.81145898001150729"/>
    <n v="312.05405961200051"/>
    <n v="0.16556583469022262"/>
    <n v="268.16568078800003"/>
    <n v="833.42511738099995"/>
    <n v="3610.0004456240003"/>
    <n v="0.38154645631236872"/>
    <n v="0.61180287346408013"/>
    <n v="0.37110374918495026"/>
    <n v="36.009219264822065"/>
    <n v="0.14228007426066375"/>
    <n v="0.44218852779082879"/>
    <n v="1.9153499805609584"/>
    <n v="173.638341887"/>
    <n v="23.316112290789867"/>
    <n v="0"/>
    <n v="0"/>
    <n v="94.527338901000036"/>
    <n v="12.693106974032196"/>
    <n v="2205.6419293079998"/>
    <n v="1.1702425775446907"/>
    <n v="28.144936753000479"/>
    <n v="-427.03865660799977"/>
    <n v="-2080.5842505800015"/>
    <n v="3.7792949334726904"/>
    <n v="-279.38032285831298"/>
    <n v="-0.72500184213198482"/>
    <n v="-4.4966443653417691"/>
    <n v="0.49082837041899752"/>
    <n v="1.493279706602108E-2"/>
    <n v="-1.1038910005494511"/>
    <n v="43.888378824000483"/>
    <n v="-1389.2285518880012"/>
    <n v="2.3285760429558888E-2"/>
    <n v="-0.73707993113376835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204.92080811087"/>
    <n v="2646.1948248070003"/>
    <n v="1.4039857564002347"/>
    <n v="10531.981306045"/>
    <n v="25400.463945049003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38.39336022490667"/>
    <n v="499.10288574200001"/>
    <n v="67.019408283632032"/>
    <n v="174.40143568314545"/>
    <n v="127.47884999999999"/>
    <n v="17.117827485562334"/>
    <n v="17.117827485562334"/>
    <n v="93.744744596999993"/>
    <n v="626.58173574199998"/>
    <n v="2014.3969675559999"/>
    <n v="1.0687741596617788"/>
    <n v="9493.7969880210003"/>
    <n v="24208.697069555001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4.5940879109705683"/>
    <n v="1.7020285038232556E-2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84.837655235912166"/>
    <n v="0.33521159673845591"/>
    <n v="160.03015227791849"/>
    <n v="0.63231312466391187"/>
    <n v="663.8772355350003"/>
    <n v="0.35223188177668846"/>
    <n v="247.42930285400001"/>
    <n v="1080.8544202349999"/>
    <n v="3585.1166330960004"/>
    <n v="-9.1379412604101318E-2"/>
    <n v="0.36922836263622272"/>
    <n v="0.3142829230979145"/>
    <n v="33.224743721234759"/>
    <n v="0.13127801991994018"/>
    <n v="0.57346654771076888"/>
    <n v="1.9021474309879902"/>
    <n v="152.72492555100001"/>
    <n v="20.507864075706436"/>
    <n v="0"/>
    <n v="0"/>
    <n v="94.704377303000001"/>
    <n v="12.716879645528328"/>
    <n v="2261.8262704099998"/>
    <n v="1.2000521795817187"/>
    <n v="384.36855439700031"/>
    <n v="-42.67010221099946"/>
    <n v="-2393.3497576020004"/>
    <n v="51.612911514677393"/>
    <n v="-321.37839542201289"/>
    <n v="-0.44864470742596141"/>
    <n v="-1.0520835727255702"/>
    <n v="1.6728183725098003"/>
    <n v="0.20393357681851576"/>
    <n v="-1.2698343063240782"/>
    <n v="416.44793268100034"/>
    <n v="-1697.6433449450003"/>
    <n v="0.22095386185674834"/>
    <n v="-0.90071488818827561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204.92080811087"/>
    <n v="2176.1483012119998"/>
    <n v="1.1545942082851182"/>
    <n v="12708.129607257"/>
    <n v="25797.381137458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7.72224746518312"/>
    <n v="327.91874749600004"/>
    <n v="44.032845832216118"/>
    <n v="218.43428151536156"/>
    <n v="128.50014999999999"/>
    <n v="17.254967389248353"/>
    <n v="34.372794874810687"/>
    <n v="104.26686983199997"/>
    <n v="456.418897496"/>
    <n v="2109.3853955309996"/>
    <n v="1.119171960552904"/>
    <n v="11603.182383552001"/>
    <n v="24304.429461571999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3.6463517314561562"/>
    <n v="1.3509089730484737E-2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8.964905957986204"/>
    <n v="3.5422247732214106E-2"/>
    <n v="200.47317050708978"/>
    <n v="0.79211208044391856"/>
    <n v="92.224476904000113"/>
    <n v="4.8931337462698843E-2"/>
    <n v="223.67106257899999"/>
    <n v="1304.5254828139998"/>
    <n v="3642.9168757100006"/>
    <n v="0.34846540594781095"/>
    <n v="0.36562309528733272"/>
    <n v="0.3243158611427035"/>
    <n v="30.03449327272515"/>
    <n v="0.11867266273666199"/>
    <n v="0.69213921044743087"/>
    <n v="1.9328143783290472"/>
    <n v="151.46070195700003"/>
    <n v="20.338104453735657"/>
    <n v="0"/>
    <n v="0"/>
    <n v="72.210360621999968"/>
    <n v="9.6963888189894956"/>
    <n v="2333.0564581099998"/>
    <n v="1.2378446232895661"/>
    <n v="-156.90815689799987"/>
    <n v="-199.57825910899933"/>
    <n v="-2149.9651998240001"/>
    <n v="-21.06958731473895"/>
    <n v="-288.69677903863879"/>
    <n v="-0.60801645609512922"/>
    <n v="-1.4763551227476692"/>
    <n v="0.78788992276276137"/>
    <n v="-8.3250415004447881E-2"/>
    <n v="-1.1407022978851287"/>
    <n v="-131.44658567499988"/>
    <n v="-1454.1375549669999"/>
    <n v="-6.9741325273963151E-2"/>
    <n v="-0.77151855784814871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204.92080811087"/>
    <n v="2170.085056034"/>
    <n v="1.1513772456534666"/>
    <n v="14878.214663291001"/>
    <n v="25630.403263893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3.644333218652982"/>
    <n v="145.61451615700003"/>
    <n v="19.553080114616311"/>
    <n v="237.98736162997787"/>
    <n v="0"/>
    <n v="0"/>
    <n v="34.372794874810687"/>
    <n v="133.59999005000003"/>
    <n v="145.61451615700003"/>
    <n v="2270.6238144860008"/>
    <n v="1.2047198731537179"/>
    <n v="13873.806198038001"/>
    <n v="24641.796264788001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0.016050962657427"/>
    <n v="7.4155936787949961E-2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3.500318859120332"/>
    <n v="-5.3342627500251406E-2"/>
    <n v="132.74989585879422"/>
    <n v="0.52452303678064638"/>
    <n v="39.22836900099918"/>
    <n v="2.0813309287698541E-2"/>
    <n v="286.77915658799998"/>
    <n v="1591.3046394019998"/>
    <n v="3606.5537891250005"/>
    <n v="-0.11252965947114624"/>
    <n v="0.24476025865662554"/>
    <n v="0.24014357656008989"/>
    <n v="38.50863205095159"/>
    <n v="0.15215578509469366"/>
    <n v="0.8442949955421245"/>
    <n v="1.9135212956181733"/>
    <n v="216.948239554"/>
    <n v="29.131754310474424"/>
    <n v="0"/>
    <n v="0"/>
    <n v="69.830917033999981"/>
    <n v="9.3768777404771679"/>
    <n v="2557.4029710740006"/>
    <n v="1.3568756582484114"/>
    <n v="-387.3179150400008"/>
    <n v="-586.8961741490001"/>
    <n v="-2617.9467900200007"/>
    <n v="-52.008950910071924"/>
    <n v="-351.53722768870324"/>
    <n v="-5.8016398247531518"/>
    <n v="-2.1746541748433046"/>
    <n v="1.0354392169474895"/>
    <n v="-0.20549841259494506"/>
    <n v="-1.3889982588375265"/>
    <n v="-247.5507875870008"/>
    <n v="-1853.8547961060005"/>
    <n v="-0.13134247580699512"/>
    <n v="-0.98359565356527356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04.92080811087"/>
    <n v="1938.667023795"/>
    <n v="1.0285942902974021"/>
    <n v="16816.881687085999"/>
    <n v="25965.047292091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7.82436107897513"/>
    <n v="334.90676548600004"/>
    <n v="44.971195106772853"/>
    <n v="282.95855673675072"/>
    <n v="0"/>
    <n v="0"/>
    <n v="34.372794874810687"/>
    <n v="122.212078953"/>
    <n v="334.90676548600004"/>
    <n v="2154.6904558440001"/>
    <n v="1.1432093665579381"/>
    <n v="16028.496653882001"/>
    <n v="24974.062117835001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29.80460044589983"/>
    <n v="0.11042078533770967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29.007571394422534"/>
    <n v="-0.11461507626053605"/>
    <n v="133.06923661190945"/>
    <n v="0.52578481992938786"/>
    <n v="-7.9052874170000962"/>
    <n v="-4.1942909228263776E-3"/>
    <n v="311.42469313400005"/>
    <n v="1902.7293325359999"/>
    <n v="3680.3963352019996"/>
    <n v="0.31080848031600627"/>
    <n v="0.25511120662622844"/>
    <n v="0.20366818902004913"/>
    <n v="41.818028416572645"/>
    <n v="0.16523191310501478"/>
    <n v="1.0095269086471392"/>
    <n v="1.9526997725528776"/>
    <n v="209.92603130700002"/>
    <n v="28.188813976922319"/>
    <n v="0"/>
    <n v="0"/>
    <n v="101.49866182700003"/>
    <n v="13.629214439650323"/>
    <n v="2466.115148978"/>
    <n v="1.3084412796629528"/>
    <n v="-527.44812518300023"/>
    <n v="-1114.3442993320004"/>
    <n v="-2689.4111609460015"/>
    <n v="-70.825599810995186"/>
    <n v="-361.13344520145557"/>
    <n v="0.15672569528808711"/>
    <n v="-26.529428144591794"/>
    <n v="0.55347373825375823"/>
    <n v="-0.2798469893655508"/>
    <n v="-1.4269149526234899"/>
    <n v="-319.32998055100018"/>
    <n v="-1771.3407574230014"/>
    <n v="-0.16942620402784117"/>
    <n v="-0.93981636190921103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204.92080811087"/>
    <n v="2165.9943171030004"/>
    <n v="1.1492068313141919"/>
    <n v="18982.876004188998"/>
    <n v="25803.53378703699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9.349972483466047"/>
    <n v="219.65416787300001"/>
    <n v="29.495105675449395"/>
    <n v="312.45366241220012"/>
    <n v="0"/>
    <n v="0"/>
    <n v="34.372794874810687"/>
    <n v="89.257738867"/>
    <n v="219.65416787300001"/>
    <n v="2023.0527199800003"/>
    <n v="1.0733666231494623"/>
    <n v="18051.549373862003"/>
    <n v="25129.86460010800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8.7049419547709679"/>
    <n v="3.2250273869959545E-2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19.194161228017578"/>
    <n v="7.5840208164729514E-2"/>
    <n v="90.460126712702959"/>
    <n v="0.35742717584788009"/>
    <n v="203.72605125600006"/>
    <n v="0.10809048203468906"/>
    <n v="383.59698211199998"/>
    <n v="2286.3263146479999"/>
    <n v="3771.2695168709997"/>
    <n v="0.31044001728412596"/>
    <n v="0.26406569548253223"/>
    <n v="0.20279284255379237"/>
    <n v="51.509304984909704"/>
    <n v="0.2035242054116872"/>
    <n v="1.2130511140588265"/>
    <n v="2.0009141562807851"/>
    <n v="280.01687131400001"/>
    <n v="37.600594107963474"/>
    <n v="0"/>
    <n v="0"/>
    <n v="103.58011079799996"/>
    <n v="13.90871087694622"/>
    <n v="2406.6497020920006"/>
    <n v="1.2768908285611498"/>
    <n v="-240.65538498899991"/>
    <n v="-1354.9996843210004"/>
    <n v="-3097.6003299420008"/>
    <n v="-32.315143756892127"/>
    <n v="-415.94498277297089"/>
    <n v="-2.4364588397224116"/>
    <n v="-7.416228976605459"/>
    <n v="0.88568590722719365"/>
    <n v="-0.1276839972469577"/>
    <n v="-1.6434869804329049"/>
    <n v="-179.87093085599992"/>
    <n v="-2185.699123199001"/>
    <n v="-9.5433723376998153E-2"/>
    <n v="-1.1596615668582504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204.92080811087"/>
    <n v="2145.2125293100003"/>
    <n v="1.1381806839646549"/>
    <n v="21128.088533498998"/>
    <n v="25914.022621849996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6.930606112418559"/>
    <n v="161.39139082600002"/>
    <n v="21.671594823882046"/>
    <n v="334.12525723608218"/>
    <n v="84.811900000000009"/>
    <n v="11.388520314724868"/>
    <n v="45.761315189535551"/>
    <n v="102.16521362799992"/>
    <n v="246.20329082600003"/>
    <n v="1936.3398166460001"/>
    <n v="1.0273595491291561"/>
    <n v="19987.889190508002"/>
    <n v="25227.987380816001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2.681676607725906"/>
    <n v="9.9351386234602414E-3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28.04737461801534"/>
    <n v="0.11082113483549857"/>
    <n v="92.120637306001555"/>
    <n v="0.36398820592152986"/>
    <n v="227.59819637300012"/>
    <n v="0.12075627345895881"/>
    <n v="424.79687040800002"/>
    <n v="2711.1231850559998"/>
    <n v="3910.4705125800006"/>
    <n v="0.48740548460550825"/>
    <n v="0.29452207254269958"/>
    <n v="0.23955954524552348"/>
    <n v="57.041615484065971"/>
    <n v="0.2253835393468156"/>
    <n v="1.4384346534056422"/>
    <n v="2.0747697217969865"/>
    <n v="326.32241260000012"/>
    <n v="43.818490389262955"/>
    <n v="0"/>
    <n v="0"/>
    <n v="98.474457807999897"/>
    <n v="13.223125094803011"/>
    <n v="2361.136687054"/>
    <n v="1.2527430884759718"/>
    <n v="-215.9241577439999"/>
    <n v="-1570.9238420650004"/>
    <n v="-3224.4352715460009"/>
    <n v="-28.994240866050632"/>
    <n v="-432.97634640324088"/>
    <n v="1.4236845613804001"/>
    <n v="-13.866514455690309"/>
    <n v="1.0316029762990615"/>
    <n v="-0.11456240451131704"/>
    <n v="-1.7107815158754567"/>
    <n v="-197.1986740349999"/>
    <n v="-2329.2049385920009"/>
    <n v="-0.1046272658878568"/>
    <n v="-1.2358011310670451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204.92080811087"/>
    <n v="2300.4276812950002"/>
    <n v="1.2205328450835291"/>
    <n v="23428.516214793999"/>
    <n v="26158.01274528399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92.397208183567045"/>
    <n v="336.98818700100003"/>
    <n v="45.250687857284078"/>
    <n v="379.37594509336623"/>
    <n v="28.055799999999998"/>
    <n v="3.7673256729994011"/>
    <n v="49.528640862534949"/>
    <n v="115.87616448500003"/>
    <n v="365.043987001"/>
    <n v="1905.5470584150003"/>
    <n v="1.0110219032569356"/>
    <n v="21893.436248923001"/>
    <n v="25177.450520607999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6.278490466537261"/>
    <n v="2.3260699277239949E-2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53.02446939120675"/>
    <n v="0.20951094182659361"/>
    <n v="131.6696455989599"/>
    <n v="0.52025473854127091"/>
    <n v="438.72176711399993"/>
    <n v="0.23277164110383358"/>
    <n v="377.28028096799994"/>
    <n v="3088.4034660239995"/>
    <n v="3919.0834201770003"/>
    <n v="2.3362272387289496E-2"/>
    <n v="0.25393379820385875"/>
    <n v="0.23894398130128214"/>
    <n v="50.661099965325299"/>
    <n v="0.20017276720673194"/>
    <n v="1.638607420612374"/>
    <n v="2.079339453199232"/>
    <n v="244.79133388099999"/>
    <n v="32.870517919918854"/>
    <n v="0"/>
    <n v="0"/>
    <n v="132.48894708699996"/>
    <n v="17.790582045406445"/>
    <n v="2282.8273393830004"/>
    <n v="1.2111946704636676"/>
    <n v="17.600341911999976"/>
    <n v="-1553.3235001530004"/>
    <n v="-2938.5211955010009"/>
    <n v="2.3633694258814533"/>
    <n v="-394.58387714710722"/>
    <n v="-1.0655961274918402"/>
    <n v="9.6232117071160523"/>
    <n v="0.59591282977220006"/>
    <n v="9.3381746198616736E-3"/>
    <n v="-1.5590847146579607"/>
    <n v="61.441486145999981"/>
    <n v="-2015.5266247890004"/>
    <n v="3.2598873897101623E-2"/>
    <n v="-1.069373519410304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204.92080811087"/>
    <n v="3136.4019166419994"/>
    <n v="1.6640738527757226"/>
    <n v="26564.918131435999"/>
    <n v="26564.918131435999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39.85673362880758"/>
    <n v="361.39938073500002"/>
    <n v="48.528616729840202"/>
    <n v="427.90456182320645"/>
    <n v="220.66257999999999"/>
    <n v="29.630514998833902"/>
    <n v="79.159155861368845"/>
    <n v="145.88126228399977"/>
    <n v="582.06196073499996"/>
    <n v="3445.4144045110002"/>
    <n v="1.828025927449408"/>
    <n v="25338.850653434001"/>
    <n v="25338.85065343400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0357113145994248"/>
    <n v="1.4951598279709646E-2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41.494118108423308"/>
    <n v="-0.1639520746736855"/>
    <n v="164.63602843998598"/>
    <n v="0.65051191974344269"/>
    <n v="-280.83211509100079"/>
    <n v="-0.14900047639397584"/>
    <n v="660.59117247099994"/>
    <n v="3748.9946384949994"/>
    <n v="3748.9946384949994"/>
    <n v="-0.20475850034858545"/>
    <n v="0.13824867516691164"/>
    <n v="0.13824867516691164"/>
    <n v="88.704014264671585"/>
    <n v="0.35048840253878849"/>
    <n v="1.9890958231511622"/>
    <n v="1.9890958231511622"/>
    <n v="311.321252797"/>
    <n v="41.804138474485654"/>
    <n v="0"/>
    <n v="0"/>
    <n v="349.26991967399994"/>
    <n v="46.899875790185938"/>
    <n v="4106.0055769820001"/>
    <n v="2.1785143299881966"/>
    <n v="-969.60366034000072"/>
    <n v="-2522.9271604930009"/>
    <n v="-2522.9271604930009"/>
    <n v="-130.19813237309492"/>
    <n v="-338.77801605488935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86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670.5408979978356"/>
    <n v="2104.3460953160002"/>
    <n v="1.0282795679101444"/>
    <n v="2104.3460953160002"/>
    <n v="26836.369105146001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8.108354397264932"/>
    <n v="343.91728193699998"/>
    <n v="46.181124959168272"/>
    <n v="46.181124959168272"/>
    <n v="0"/>
    <n v="0"/>
    <n v="0"/>
    <n v="98.999336147999941"/>
    <n v="343.91728193699998"/>
    <n v="1964.4841594950001"/>
    <n v="0.95993664121514277"/>
    <n v="1964.4841594950001"/>
    <n v="25757.448669827001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48.095946382019932"/>
    <n v="0.16410777378735941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18.78062509334427"/>
    <n v="6.8342926695001638E-2"/>
    <n v="144.87716105407634"/>
    <n v="0.52720977861421936"/>
    <n v="475.70401978100006"/>
    <n v="0.23245070048236102"/>
    <n v="36.879908792000002"/>
    <n v="36.879908792000002"/>
    <n v="3716.6107404949998"/>
    <n v="-0.46754429910630257"/>
    <n v="-0.46754429910630257"/>
    <n v="0.12285336949422154"/>
    <n v="4.9522247524568161"/>
    <n v="1.8021207044608599E-2"/>
    <n v="1.8021207044608599E-2"/>
    <n v="1.8161056752180826"/>
    <n v="29.458927858999999"/>
    <n v="3.955737324269776"/>
    <n v="0"/>
    <n v="0"/>
    <n v="7.4209809330000027"/>
    <n v="0.99648742818704006"/>
    <n v="2001.364068287"/>
    <n v="0.97795784825975129"/>
    <n v="102.98202702900008"/>
    <n v="102.98202702900008"/>
    <n v="-2637.6903051760009"/>
    <n v="13.828400340887454"/>
    <n v="-354.18838187152653"/>
    <n v="-0.52705253476201541"/>
    <n v="-0.52705253476201541"/>
    <n v="0.65823155793518118"/>
    <n v="5.0321719650393032E-2"/>
    <n v="-1.2888958966038635"/>
    <n v="438.82411098900002"/>
    <n v="-1466.8047224020008"/>
    <n v="0.21442949343775242"/>
    <n v="-0.7167477486319076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670.5408979978356"/>
    <n v="2306.6031194690004"/>
    <n v="1.127111583169311"/>
    <n v="4410.9492147850005"/>
    <n v="27212.420782107001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8.60043175800287"/>
    <n v="111.39789541499999"/>
    <n v="14.958481002681504"/>
    <n v="61.139605961849774"/>
    <n v="0"/>
    <n v="0"/>
    <n v="0"/>
    <n v="447.71988542899999"/>
    <n v="111.39789541499999"/>
    <n v="2220.6561107080001"/>
    <n v="1.0851139511121852"/>
    <n v="4185.140270203"/>
    <n v="25946.89053035400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5.9176011901218928"/>
    <n v="2.0191397207548766E-2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1.540942429829862"/>
    <n v="4.1997632057125783E-2"/>
    <n v="169.93507964080405"/>
    <n v="0.6183958538694545"/>
    <n v="127.26815254200024"/>
    <n v="6.2189029264674553E-2"/>
    <n v="214.13003094599998"/>
    <n v="251.00993973799999"/>
    <n v="3666.750670807"/>
    <n v="-0.18887098254160217"/>
    <n v="-0.24679070779166334"/>
    <n v="4.2322810122055632E-2"/>
    <n v="28.753325976911086"/>
    <n v="0.1046337083941862"/>
    <n v="0.1226549154387948"/>
    <n v="1.7917417690009132"/>
    <n v="182.79470340800003"/>
    <n v="24.545626182011194"/>
    <n v="0"/>
    <n v="0"/>
    <n v="31.335327537999945"/>
    <n v="4.2076997948998889"/>
    <n v="2434.7861416539999"/>
    <n v="1.1897476595063714"/>
    <n v="-128.18302218499974"/>
    <n v="-25.200995155999664"/>
    <n v="-2401.2204190540006"/>
    <n v="-17.21238354708122"/>
    <n v="-322.4352658356745"/>
    <n v="-0.64847936417092034"/>
    <n v="-0.8284569911693993"/>
    <n v="0.22128378640502144"/>
    <n v="-6.2636076337060406E-2"/>
    <n v="-1.1733459151314585"/>
    <n v="-86.861878403999739"/>
    <n v="-1385.1276718110005"/>
    <n v="-4.2444679129511644E-2"/>
    <n v="-0.6768366130649813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70.5408979978356"/>
    <n v="1934.983097631"/>
    <n v="0.94552107563212062"/>
    <n v="6345.9323124160001"/>
    <n v="27258.850828675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696087344420427"/>
    <n v="170.13176654599999"/>
    <n v="22.845250247773595"/>
    <n v="83.984856209623374"/>
    <n v="27.017807999999999"/>
    <n v="3.6279443718079185"/>
    <n v="3.6279443718079185"/>
    <n v="107.33628480300001"/>
    <n v="197.149574546"/>
    <n v="2068.5652801720003"/>
    <n v="1.0107954281967957"/>
    <n v="6253.7055503749998"/>
    <n v="26050.632431864004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8.4827946366247566"/>
    <n v="2.8944072173039882E-2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17.937381423520371"/>
    <n v="-6.5274352564675023E-2"/>
    <n v="162.23925836712041"/>
    <n v="0.59039066519489913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38.958302037335017"/>
    <n v="0.14176974233104206"/>
    <n v="0.26442465776983681"/>
    <n v="1.8201430184706213"/>
    <n v="187.93566202399998"/>
    <n v="25.235952794614796"/>
    <n v="0"/>
    <n v="0"/>
    <n v="102.192249702"/>
    <n v="13.722349242720222"/>
    <n v="2358.6931918980004"/>
    <n v="1.1525651705278377"/>
    <n v="-423.71009426700027"/>
    <n v="-448.91108942299991"/>
    <n v="-2516.6546565550007"/>
    <n v="-56.895683460855388"/>
    <n v="-337.93574582486133"/>
    <n v="0.37445111242889717"/>
    <n v="-1.3780162618966973E-2"/>
    <n v="0.25432397945028895"/>
    <n v="-0.20704409489571704"/>
    <n v="-1.2297523532757224"/>
    <n v="-364.47683984800028"/>
    <n v="-1507.5570558780005"/>
    <n v="-0.17810002272267719"/>
    <n v="-0.73666119915761041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670.5408979978356"/>
    <n v="2256.5545515949998"/>
    <n v="1.1026555681333099"/>
    <n v="8602.4868640109999"/>
    <n v="27281.618514209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8.892332154396492"/>
    <n v="169.92624759"/>
    <n v="22.817653214745601"/>
    <n v="106.80250942436898"/>
    <n v="0"/>
    <n v="0"/>
    <n v="3.6279443718079185"/>
    <n v="107.31972148999995"/>
    <n v="169.92624759"/>
    <n v="1876.1431719349998"/>
    <n v="0.91676920182903188"/>
    <n v="8129.8487223100001"/>
    <n v="25989.299355279003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3.2609775789130908"/>
    <n v="1.1126754146706641E-2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51.081543099617193"/>
    <n v="0.18588636630427779"/>
    <n v="173.53228726844279"/>
    <n v="0.63148613685953159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37.634762509998509"/>
    <n v="0.13695336564256042"/>
    <n v="0.40137802341239726"/>
    <n v="1.8260583904187055"/>
    <n v="173.31122575600003"/>
    <n v="23.272187220096164"/>
    <n v="0"/>
    <n v="0"/>
    <n v="106.96010241600001"/>
    <n v="14.362575289902342"/>
    <n v="2156.4145001070001"/>
    <n v="1.0537225674715924"/>
    <n v="100.14005148799993"/>
    <n v="-348.77103793499998"/>
    <n v="-2444.6595418200013"/>
    <n v="13.446780589618688"/>
    <n v="-328.2682601687153"/>
    <n v="2.5580130226202829"/>
    <n v="-0.18327993838938461"/>
    <n v="0.1749870456524445"/>
    <n v="4.8933000661717359E-2"/>
    <n v="-1.1945722535591741"/>
    <n v="122.91065043099992"/>
    <n v="-1428.5347842710009"/>
    <n v="6.0059754808424001E-2"/>
    <n v="-0.69804730979587892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70.5408979978356"/>
    <n v="2503.5869280660004"/>
    <n v="1.2233668645796634"/>
    <n v="11106.073792077001"/>
    <n v="27139.010617468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69.696545889042767"/>
    <n v="169.51257126200002"/>
    <n v="22.762104862861623"/>
    <n v="129.5646142872306"/>
    <n v="126.3381974"/>
    <n v="16.964660945169491"/>
    <n v="20.592605316977409"/>
    <n v="99.366345250999913"/>
    <n v="295.85076866200001"/>
    <n v="2089.3681252820002"/>
    <n v="1.0209606479905482"/>
    <n v="10219.216847592001"/>
    <n v="26064.270513005002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9.0370523941134593"/>
    <n v="3.0835250401728371E-2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55.621195259705296"/>
    <n v="0.20240621658911517"/>
    <n v="144.31582729223595"/>
    <n v="0.52516707812122654"/>
    <n v="477.3223018770002"/>
    <n v="0.23324146699084353"/>
    <n v="470.21550394600007"/>
    <n v="1291.624683582"/>
    <n v="3959.7649018419993"/>
    <n v="0.90040346281644323"/>
    <n v="0.19500337825437608"/>
    <n v="0.1045009987366754"/>
    <n v="63.140418019023421"/>
    <n v="0.22976876108853034"/>
    <n v="0.63114678450092754"/>
    <n v="1.9349218987100174"/>
    <n v="303.36091412600001"/>
    <n v="40.73522622671414"/>
    <n v="0"/>
    <n v="0"/>
    <n v="166.85458982000006"/>
    <n v="22.405191792309282"/>
    <n v="2559.5836292280001"/>
    <n v="1.2507294090790786"/>
    <n v="-55.996701161999852"/>
    <n v="-404.76773909699983"/>
    <n v="-2885.0247973790015"/>
    <n v="-7.5192227593181249"/>
    <n v="-387.40039444271082"/>
    <n v="-1.1456849175652462"/>
    <n v="8.485980068560961"/>
    <n v="0.20543384359736505"/>
    <n v="-2.736254449941521E-2"/>
    <n v="-1.4097548205887913"/>
    <n v="7.1067979310001448"/>
    <n v="-1837.8759190210012"/>
    <n v="3.472705902313166E-3"/>
    <n v="-0.89807007511261328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70.5408979978356"/>
    <n v="2120.2597852710001"/>
    <n v="1.0360557232997958"/>
    <n v="13226.333577348001"/>
    <n v="27083.122101526998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8.929967568351231"/>
    <n v="172.634485254"/>
    <n v="23.181314677978555"/>
    <n v="152.74592896520915"/>
    <n v="111.53113999999999"/>
    <n v="14.976373051593269"/>
    <n v="35.568978368570676"/>
    <n v="106.70457494000001"/>
    <n v="284.16562525400002"/>
    <n v="2015.4368392459999"/>
    <n v="0.98483444658795838"/>
    <n v="12234.653686838001"/>
    <n v="25970.321956719999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1.6347763952429581"/>
    <n v="5.57800677696487E-3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4.07559847444784"/>
    <n v="5.1221276711837488E-2"/>
    <n v="149.42651980869758"/>
    <n v="0.54376495131645974"/>
    <n v="116.23818478600019"/>
    <n v="5.6799283488802352E-2"/>
    <n v="393.31358946200004"/>
    <n v="1684.938273044"/>
    <n v="4129.4074287250005"/>
    <n v="0.75844646565794704"/>
    <n v="0.29161008753114537"/>
    <n v="0.13354423655911263"/>
    <n v="52.814048543250934"/>
    <n v="0.19219097501375645"/>
    <n v="0.82333775951468402"/>
    <n v="2.0178169817150029"/>
    <n v="237.98669741800001"/>
    <n v="31.956793070066499"/>
    <n v="0"/>
    <n v="0"/>
    <n v="155.32689204400003"/>
    <n v="20.857255473184431"/>
    <n v="2408.7504287080001"/>
    <n v="1.1770254216017149"/>
    <n v="-288.49064343699985"/>
    <n v="-693.25838253399968"/>
    <n v="-3016.6072839180015"/>
    <n v="-38.738450068803097"/>
    <n v="-405.06925719677497"/>
    <n v="0.83859557807779761"/>
    <n v="2.4736167437725656"/>
    <n v="0.40309586600050373"/>
    <n v="-0.14096969830191897"/>
    <n v="-1.4740520303985434"/>
    <n v="-277.07540467599983"/>
    <n v="-1983.5047380220012"/>
    <n v="-0.13539169152495409"/>
    <n v="-0.96923096419399135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670.5408979978356"/>
    <n v="2284.9892885099998"/>
    <n v="1.116550078667331"/>
    <n v="15511.322865858001"/>
    <n v="27198.026334003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7987017879725224"/>
    <n v="171.793434225"/>
    <n v="23.068378560175667"/>
    <n v="175.81430752538481"/>
    <n v="15.9079508"/>
    <n v="2.1361155787270856"/>
    <n v="37.705093947297762"/>
    <n v="-197.90099707700003"/>
    <n v="187.70138502500001"/>
    <n v="2270.6126700519999"/>
    <n v="1.1095250065801365"/>
    <n v="14505.266356890001"/>
    <n v="25970.310812285996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46.270870492807958"/>
    <n v="0.15788044770892862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1.9304886621568529"/>
    <n v="7.0250720871945062E-3"/>
    <n v="164.85732732997477"/>
    <n v="0.59991785048939861"/>
    <n v="337.47464941299995"/>
    <n v="0.16490551979612311"/>
    <n v="408.60933009700005"/>
    <n v="2093.5476031409999"/>
    <n v="4251.2376022339995"/>
    <n v="0.42482227424926444"/>
    <n v="0.31561710517461905"/>
    <n v="0.17875341691920488"/>
    <n v="54.867956697064962"/>
    <n v="0.19966517215558241"/>
    <n v="1.0230029316702665"/>
    <n v="2.077348766174365"/>
    <n v="284.11322647200001"/>
    <n v="38.150651634480525"/>
    <n v="0"/>
    <n v="0"/>
    <n v="124.49610362500005"/>
    <n v="16.717305062584437"/>
    <n v="2679.222000149"/>
    <n v="1.309190178735719"/>
    <n v="-394.23271163900012"/>
    <n v="-1087.4910941729997"/>
    <n v="-3023.5220805170006"/>
    <n v="-52.937468034908107"/>
    <n v="-405.99777432161113"/>
    <n v="1.7853025461745498E-2"/>
    <n v="0.85295311517384254"/>
    <n v="0.15492113592343171"/>
    <n v="-0.19264010006838789"/>
    <n v="-1.4774309156849665"/>
    <n v="-71.134680684000102"/>
    <n v="-1807.0886311190006"/>
    <n v="-3.4759652359459277E-2"/>
    <n v="-0.88302600076977555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670.5408979978356"/>
    <n v="2562.3335442820003"/>
    <n v="1.2520731431111425"/>
    <n v="18073.65641014"/>
    <n v="27821.69285448999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58.01467655552423"/>
    <n v="761.61594965500001"/>
    <n v="102.26959559524593"/>
    <n v="278.08390312063074"/>
    <n v="0"/>
    <n v="0"/>
    <n v="37.705093947297762"/>
    <n v="134.41273623699999"/>
    <n v="761.61594965500001"/>
    <n v="1973.653601061"/>
    <n v="0.96441724895949199"/>
    <n v="16478.919957951002"/>
    <n v="25789.273957502995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9.2328002866424974"/>
    <n v="3.1503160138057353E-2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79.047792730070213"/>
    <n v="0.28765589415165055"/>
    <n v="272.91269145446751"/>
    <n v="0.99313265525002647"/>
    <n v="653.15030137600024"/>
    <n v="0.31915905428970792"/>
    <n v="419.098312652"/>
    <n v="2512.6459157929999"/>
    <n v="4358.9112217519996"/>
    <n v="0.34574528575250163"/>
    <n v="0.32054826339597642"/>
    <n v="0.18435918981338717"/>
    <n v="56.276414601066776"/>
    <n v="0.20479056786567007"/>
    <n v="1.2277934995359363"/>
    <n v="2.1299630120912965"/>
    <n v="313.40273666999997"/>
    <n v="42.083639598413221"/>
    <n v="0"/>
    <n v="0"/>
    <n v="105.69557598200004"/>
    <n v="14.192775002653557"/>
    <n v="2392.7519137130002"/>
    <n v="1.1692078168251621"/>
    <n v="169.58163056900025"/>
    <n v="-917.90946360399948"/>
    <n v="-2326.4923247650004"/>
    <n v="22.771378129003441"/>
    <n v="-312.40079638161262"/>
    <n v="-1.3215133820224751"/>
    <n v="-0.17627840501876746"/>
    <n v="-0.13494360455221144"/>
    <n v="8.2865326285980478E-2"/>
    <n v="-1.1368303568412701"/>
    <n v="234.05198872400024"/>
    <n v="-1253.7066618440001"/>
    <n v="0.11436848642403781"/>
    <n v="-0.61261830807989326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670.5408979978356"/>
    <n v="2603.2254022309999"/>
    <n v="1.2720547716638002"/>
    <n v="20676.881812371001"/>
    <n v="28258.923939618002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4.990865595412131"/>
    <n v="400.75938085199999"/>
    <n v="53.813867513280108"/>
    <n v="331.89777063391085"/>
    <n v="33.360839999999996"/>
    <n v="4.4796850920246554"/>
    <n v="42.184779039322414"/>
    <n v="104.52936744300007"/>
    <n v="434.12022085199999"/>
    <n v="2130.8788707849999"/>
    <n v="1.0412446932549955"/>
    <n v="18609.798828736002"/>
    <n v="25897.100108307997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6.8753501409931435"/>
    <n v="2.3459324340664035E-2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63.426571848556613"/>
    <n v="0.23081007840880485"/>
    <n v="317.14510207500655"/>
    <n v="1.1540949438617105"/>
    <n v="520.35539899100002"/>
    <n v="0.25426940274946891"/>
    <n v="365.21336429000002"/>
    <n v="2877.8592800829997"/>
    <n v="4340.5276039300006"/>
    <n v="-4.7924302534352203E-2"/>
    <n v="0.25872639511043349"/>
    <n v="0.1509460102261031"/>
    <n v="49.04075746947867"/>
    <n v="0.17845992218819784"/>
    <n v="1.406253421724134"/>
    <n v="2.1209799371908762"/>
    <n v="227.87319914700001"/>
    <n v="30.598755100014913"/>
    <n v="0"/>
    <n v="0"/>
    <n v="137.34016514300001"/>
    <n v="18.442002369463765"/>
    <n v="2496.0922350749997"/>
    <n v="1.2197046154431934"/>
    <n v="107.13316715599996"/>
    <n v="-810.77629644799958"/>
    <n v="-1978.7037726199999"/>
    <n v="14.38581437907794"/>
    <n v="-265.69983824564258"/>
    <n v="-1.4451725323366311"/>
    <n v="-0.40164097023071621"/>
    <n v="-0.36121398442095043"/>
    <n v="5.2350156220606979E-2"/>
    <n v="-0.96688499332916544"/>
    <n v="155.14203470099994"/>
    <n v="-918.69369628700031"/>
    <n v="7.5809480561271E-2"/>
    <n v="-0.4489156793944166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70.5408979978356"/>
    <n v="2133.5261382980002"/>
    <n v="1.0425382690125524"/>
    <n v="22810.407950669"/>
    <n v="28247.237548605997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0.43807151978605"/>
    <n v="283.28251901300001"/>
    <n v="38.039104448620819"/>
    <n v="369.93687508253169"/>
    <n v="120.12840019000001"/>
    <n v="16.130810958594417"/>
    <n v="58.315589997916831"/>
    <n v="109.42186408600006"/>
    <n v="403.41091920300005"/>
    <n v="2114.9638691660002"/>
    <n v="1.0334678969264348"/>
    <n v="20724.762697902002"/>
    <n v="26075.724160828002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19.263403983833765"/>
    <n v="6.5728498577487457E-2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2.4925367678023029"/>
    <n v="9.0703720861175716E-3"/>
    <n v="291.59026422479349"/>
    <n v="1.0611005732686509"/>
    <n v="153.07384910399998"/>
    <n v="7.4798870663605022E-2"/>
    <n v="565.45216403699999"/>
    <n v="3443.3114441199996"/>
    <n v="4481.1828975589997"/>
    <n v="0.33111188765092914"/>
    <n v="0.27006823706864358"/>
    <n v="0.14594468444219566"/>
    <n v="75.928772461653523"/>
    <n v="0.27630574086840493"/>
    <n v="1.6825591625925389"/>
    <n v="2.1897105347285324"/>
    <n v="420.876588341"/>
    <n v="56.515201007330027"/>
    <n v="0"/>
    <n v="0"/>
    <n v="144.57557569599999"/>
    <n v="19.413571454323492"/>
    <n v="2680.4160332030001"/>
    <n v="1.3097736377948399"/>
    <n v="-546.88989490500001"/>
    <n v="-1357.6661913529997"/>
    <n v="-2309.6695097810007"/>
    <n v="-73.436235693851216"/>
    <n v="-310.14183307344308"/>
    <n v="1.5327869777007246"/>
    <n v="-0.1357530167927623"/>
    <n v="-0.28369797646035644"/>
    <n v="-0.26723536878228732"/>
    <n v="-1.1286099614598812"/>
    <n v="-412.37831493300001"/>
    <n v="-1133.8733371850005"/>
    <n v="-0.20150687020479988"/>
    <n v="-0.55406227512701145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670.5408979978356"/>
    <n v="2725.3397179019998"/>
    <n v="1.3317254009549213"/>
    <n v="25535.747668570999"/>
    <n v="28672.149585212999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3.21028926793278"/>
    <n v="285.129998753"/>
    <n v="38.287183557213275"/>
    <n v="408.22405863974495"/>
    <n v="165.71934599999997"/>
    <n v="22.252751541516211"/>
    <n v="80.56834153943305"/>
    <n v="134.40882163499998"/>
    <n v="450.84934475299997"/>
    <n v="1982.6970439130002"/>
    <n v="0.96883628798019938"/>
    <n v="22707.459741815004"/>
    <n v="26152.874146326005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0361445692250015"/>
    <n v="1.0359603326952366E-2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99.721868974817426"/>
    <n v="0.36288911297472187"/>
    <n v="338.2876638084042"/>
    <n v="1.2310329871647641"/>
    <n v="763.84331969899961"/>
    <n v="0.37324871630167422"/>
    <n v="409.467713178"/>
    <n v="3852.7791572979995"/>
    <n v="4513.3703297689999"/>
    <n v="8.5314377224846583E-2"/>
    <n v="0.24749865089940948"/>
    <n v="0.15163925996889338"/>
    <n v="54.983220158392726"/>
    <n v="0.20008461731510094"/>
    <n v="1.8826437799076401"/>
    <n v="2.2054387834984026"/>
    <n v="237.045564211"/>
    <n v="31.830417942911208"/>
    <n v="0"/>
    <n v="0"/>
    <n v="172.422148967"/>
    <n v="23.152802215481511"/>
    <n v="2392.1647570910004"/>
    <n v="1.1689209052953005"/>
    <n v="333.17496081099961"/>
    <n v="-1024.491230542"/>
    <n v="-1994.0948908820003"/>
    <n v="44.738648816424707"/>
    <n v="-267.76655368289988"/>
    <n v="17.930027750417718"/>
    <n v="-0.34045211416611609"/>
    <n v="-0.3213950969844821"/>
    <n v="0.16280449565962093"/>
    <n v="-0.97440579633363855"/>
    <n v="354.37560652099961"/>
    <n v="-840.93921681000097"/>
    <n v="0.17316409898657328"/>
    <n v="-0.41092129114352355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670.5408979978356"/>
    <n v="2899.8520721770001"/>
    <n v="1.4170001039366722"/>
    <n v="28435.599740747999"/>
    <n v="28435.599740747999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31.64121117873734"/>
    <n v="402.91413122"/>
    <n v="54.103206843481757"/>
    <n v="462.32726548322671"/>
    <n v="10.072743200000001"/>
    <n v="1.352565389505562"/>
    <n v="81.920906928938606"/>
    <n v="333.48999743100006"/>
    <n v="412.98687441999999"/>
    <n v="3440.3078962249997"/>
    <n v="1.6810914919757416"/>
    <n v="26147.767638040004"/>
    <n v="26147.767638040004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3.790510821817874"/>
    <n v="1.2933570067309705E-2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72.572270299120888"/>
    <n v="-0.26409138803906929"/>
    <n v="307.2095116177066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87.281940575792788"/>
    <n v="0.31762005987132386"/>
    <n v="2.2002638397789638"/>
    <n v="2.2002638397789638"/>
    <n v="283.60696746100001"/>
    <n v="38.082671303521238"/>
    <n v="0"/>
    <n v="0"/>
    <n v="366.39382380500007"/>
    <n v="49.199269272271536"/>
    <n v="4090.3086874909995"/>
    <n v="1.9987115518470651"/>
    <n v="-1190.4566153139997"/>
    <n v="-2214.9478458559997"/>
    <n v="-2214.9478458559997"/>
    <n v="-159.85421087491366"/>
    <n v="-297.42263218471862"/>
    <n v="0.22777652767580814"/>
    <n v="-0.12207221812016933"/>
    <n v="-0.12207221812016933"/>
    <n v="-0.58171144791039309"/>
    <n v="-1.0823246323168614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618.9334516428025"/>
    <n v="2141.1619544939999"/>
    <n v="0.97715393515741411"/>
    <n v="2141.1619544939999"/>
    <n v="28472.415599926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4.562438645097089"/>
    <n v="281.39133539300002"/>
    <n v="37.785156794161423"/>
    <n v="37.785156794161423"/>
    <n v="3.5499154000000002"/>
    <n v="0.47668173509206435"/>
    <n v="0.47668173509206435"/>
    <n v="134.02012994600003"/>
    <n v="284.94125079299999"/>
    <n v="2223.0136734780008"/>
    <n v="1.0145082927466402"/>
    <n v="2223.0136734780008"/>
    <n v="26406.297152023006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45.530224969637636"/>
    <n v="0.14509080990095358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0.991027962402029"/>
    <n v="-3.7354357589226152E-2"/>
    <n v="277.4378585619603"/>
    <n v="0.94290661555625088"/>
    <n v="236.07456768299915"/>
    <n v="0.10773645231172743"/>
    <n v="379.26472738599995"/>
    <n v="379.26472738599995"/>
    <n v="4845.1647671580004"/>
    <n v="9.2837761753974331"/>
    <n v="9.2837761753974331"/>
    <n v="0.30365139248149875"/>
    <n v="50.927570924528851"/>
    <n v="0.17308360073080695"/>
    <n v="0.17308360073080695"/>
    <n v="2.2111694114391955"/>
    <n v="316.66734352900005"/>
    <n v="42.522010175340668"/>
    <n v="0"/>
    <n v="0"/>
    <n v="62.597383856999897"/>
    <n v="8.4055607491881883"/>
    <n v="2602.2784008640006"/>
    <n v="1.187591893477447"/>
    <n v="-461.1164463700008"/>
    <n v="-461.1164463700008"/>
    <n v="-2779.0463192550005"/>
    <n v="-61.91859888693088"/>
    <n v="-373.16963141253689"/>
    <n v="-5.4776400278094046"/>
    <n v="-5.4776400278094046"/>
    <n v="5.359083050865121E-2"/>
    <n v="-0.21043795832003309"/>
    <n v="-1.2682627958829449"/>
    <n v="-143.1901597030008"/>
    <n v="-1645.5186168000007"/>
    <n v="-6.5347148419079515E-2"/>
    <n v="-0.7509590708008311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18.9334516428025"/>
    <n v="2200.0980520189996"/>
    <n v="1.0040503777634964"/>
    <n v="4341.2600065129991"/>
    <n v="28365.910532475998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851248477216089"/>
    <n v="278.49219285000004"/>
    <n v="37.395860672435127"/>
    <n v="75.181017466596558"/>
    <n v="0"/>
    <n v="0"/>
    <n v="0.47668173509206435"/>
    <n v="108.37839040599999"/>
    <n v="278.49219285000004"/>
    <n v="1980.2066483689998"/>
    <n v="0.90369937445293047"/>
    <n v="4203.2203218470004"/>
    <n v="26165.847689684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5.298428196423"/>
    <n v="1.6884459471344891E-2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29.526961635117104"/>
    <n v="0.10035100331056566"/>
    <n v="295.42387776724757"/>
    <n v="1.004034309462523"/>
    <n v="256.8890157369998"/>
    <n v="0.11723546278191055"/>
    <n v="246.33501989299995"/>
    <n v="625.59974727899987"/>
    <n v="4877.3697561050003"/>
    <n v="0.15039921679701962"/>
    <n v="1.492330574366858"/>
    <n v="0.33016127737737899"/>
    <n v="33.077803684147909"/>
    <n v="0.11241897585108586"/>
    <n v="0.28550257658189282"/>
    <n v="2.2258666797215936"/>
    <n v="196.39208054799997"/>
    <n v="26.371478518603876"/>
    <n v="0"/>
    <n v="0"/>
    <n v="49.942939344999985"/>
    <n v="6.706325165544035"/>
    <n v="2226.5416682619998"/>
    <n v="1.0161183503040163"/>
    <n v="-26.44361624300015"/>
    <n v="-487.56006261300092"/>
    <n v="-2677.3069133130007"/>
    <n v="-3.5508420490308041"/>
    <n v="-359.50808991448656"/>
    <n v="-0.79370422235141658"/>
    <n v="18.346857518716927"/>
    <n v="0.11497757226625982"/>
    <n v="-1.206797254052018E-2"/>
    <n v="-1.2218323702590705"/>
    <n v="10.55399584399985"/>
    <n v="-1548.102742552001"/>
    <n v="4.8164869308247116E-3"/>
    <n v="-0.70650175888734335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618.9334516428025"/>
    <n v="2254.6683968279999"/>
    <n v="1.0289544384120113"/>
    <n v="6595.9284033409986"/>
    <n v="28685.595831672999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7.69756523403463"/>
    <n v="394.62782733199998"/>
    <n v="52.990524069455091"/>
    <n v="128.17154153605165"/>
    <n v="67.980378000000002"/>
    <n v="9.1283878306661617"/>
    <n v="9.6050695657582263"/>
    <n v="142.53724662200003"/>
    <n v="462.60820533200001"/>
    <n v="2034.908064797"/>
    <n v="0.92866325175754871"/>
    <n v="6238.1283866440008"/>
    <n v="26132.190474309002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6.6755211402623118"/>
    <n v="2.127283072722547E-2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29.509361371525987"/>
    <n v="0.10029118665446252"/>
    <n v="342.87062056229388"/>
    <n v="1.1652878885520319"/>
    <n v="266.37384314599996"/>
    <n v="0.12156401738168798"/>
    <n v="470.49105823799999"/>
    <n v="1096.0908055169998"/>
    <n v="5057.732902617"/>
    <n v="0.62166768250252669"/>
    <n v="1.025529728795767"/>
    <n v="0.3578269192413297"/>
    <n v="63.177419379118533"/>
    <n v="0.21471621427267706"/>
    <n v="0.50021879085456988"/>
    <n v="2.3081783227066865"/>
    <n v="318.07040219699996"/>
    <n v="42.710412535661192"/>
    <n v="0"/>
    <n v="0"/>
    <n v="152.42065604100003"/>
    <n v="20.467006843457348"/>
    <n v="2505.3991230349998"/>
    <n v="1.1433794660302259"/>
    <n v="-250.73072620700003"/>
    <n v="-738.2907888200009"/>
    <n v="-2504.3275452530006"/>
    <n v="-33.668058007592549"/>
    <n v="-336.28046446122363"/>
    <n v="-0.40824934406919644"/>
    <n v="0.64462586515505826"/>
    <n v="-4.8982132967240188E-3"/>
    <n v="-0.11442502761821458"/>
    <n v="-1.1428904341546546"/>
    <n v="-204.11721509200004"/>
    <n v="-1387.7431177960007"/>
    <n v="-9.3152196890989108E-2"/>
    <n v="-0.63331904702297037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618.9334516428025"/>
    <n v="2364.3265376579998"/>
    <n v="1.0789987069500269"/>
    <n v="8960.2549409989988"/>
    <n v="28793.367817736002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1.595326163409013"/>
    <n v="210.48791242199999"/>
    <n v="28.264263229829488"/>
    <n v="156.43580476588113"/>
    <n v="0"/>
    <n v="0"/>
    <n v="9.6050695657582263"/>
    <n v="79.422791706000027"/>
    <n v="210.48791242199999"/>
    <n v="2224.6240156469999"/>
    <n v="1.0152431984757864"/>
    <n v="8462.7524022910002"/>
    <n v="26480.671318021003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16.290337368998557"/>
    <n v="5.191229000084998E-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18.75921904756963"/>
    <n v="6.3755508474240621E-2"/>
    <n v="310.54829651024636"/>
    <n v="1.0554365029595998"/>
    <n v="253.4539140089999"/>
    <n v="0.11566779847509059"/>
    <n v="387.09788963800003"/>
    <n v="1483.1886951549998"/>
    <n v="5164.5594640829995"/>
    <n v="0.3811540843751291"/>
    <n v="0.80566364721205264"/>
    <n v="0.38201469091768936"/>
    <n v="51.979405955172425"/>
    <n v="0.17665839118661683"/>
    <n v="0.67687718204118663"/>
    <n v="2.3569303541430497"/>
    <n v="241.94309891700001"/>
    <n v="32.488057654925107"/>
    <n v="0"/>
    <n v="0"/>
    <n v="145.15479072100001"/>
    <n v="19.491348300247314"/>
    <n v="2611.721905285"/>
    <n v="1.1919015896624032"/>
    <n v="-247.3953676270001"/>
    <n v="-985.68615644700094"/>
    <n v="-2851.8629643680006"/>
    <n v="-33.220186907602788"/>
    <n v="-382.94743195844512"/>
    <n v="-3.4704937130639104"/>
    <n v="1.8261697481621226"/>
    <n v="0.16656856121766728"/>
    <n v="-0.11290288271237621"/>
    <n v="-1.3014938511834504"/>
    <n v="-133.64397562900012"/>
    <n v="-1644.2977438560006"/>
    <n v="-6.099059271152623E-2"/>
    <n v="-0.75040190566016851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618.9334516428025"/>
    <n v="2905.0983682309998"/>
    <n v="1.3257886899111995"/>
    <n v="11865.353309229999"/>
    <n v="29194.879257900997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221925628709428"/>
    <n v="244.50770624400002"/>
    <n v="32.832432473114913"/>
    <n v="189.26823723899605"/>
    <n v="0"/>
    <n v="0"/>
    <n v="9.6050695657582263"/>
    <n v="133.20782035500002"/>
    <n v="244.50770624400002"/>
    <n v="2261.7736789279998"/>
    <n v="1.0321970489720607"/>
    <n v="10724.526081218999"/>
    <n v="26653.076871666999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7.572726836679049"/>
    <n v="2.413194906515732E-2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86.385475305838909"/>
    <n v="0.29359164093913886"/>
    <n v="341.31257655637995"/>
    <n v="1.1599926847607442"/>
    <n v="696.20316562799997"/>
    <n v="0.31772359000429617"/>
    <n v="466.57395322099995"/>
    <n v="1949.7626483759998"/>
    <n v="5160.9179133580001"/>
    <n v="-7.7444292977169038E-3"/>
    <n v="0.50954272797637912"/>
    <n v="0.30333947627982916"/>
    <n v="62.651431515846809"/>
    <n v="0.2129285799586296"/>
    <n v="0.88980576199981631"/>
    <n v="2.355268473492901"/>
    <n v="372.30837147199998"/>
    <n v="49.993473225467227"/>
    <n v="0"/>
    <n v="0"/>
    <n v="94.265581748999978"/>
    <n v="12.657958290379579"/>
    <n v="2728.3476321489998"/>
    <n v="1.2451256289306905"/>
    <n v="176.75073608200006"/>
    <n v="-808.93542036500094"/>
    <n v="-2619.1155271240009"/>
    <n v="23.7340437899921"/>
    <n v="-351.69416540913494"/>
    <n v="-4.1564490838604184"/>
    <n v="0.99851752555592155"/>
    <n v="-9.2168798859744605E-2"/>
    <n v="8.0663060980509252E-2"/>
    <n v="-1.1952757887321568"/>
    <n v="229.62921240700007"/>
    <n v="-1421.7753293800006"/>
    <n v="0.10479501004566658"/>
    <n v="-0.64885019794857801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618.9334516428025"/>
    <n v="2359.3407100130003"/>
    <n v="1.0767233437561767"/>
    <n v="14224.694019242999"/>
    <n v="29433.960182642997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8.714853502613934"/>
    <n v="269.81765203800001"/>
    <n v="36.231045543209483"/>
    <n v="225.49928278220554"/>
    <n v="40.579722003000001"/>
    <n v="5.4490347274032676"/>
    <n v="15.054104293161494"/>
    <n v="131.89614944600001"/>
    <n v="310.39737404100003"/>
    <n v="2195.646197563"/>
    <n v="1.0020187018824178"/>
    <n v="12920.172278782"/>
    <n v="26833.2862299840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2.5506027069938426"/>
    <n v="8.1279855906727042E-3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1.980857408521807"/>
    <n v="7.470464187375897E-2"/>
    <n v="349.21783549045387"/>
    <n v="1.1868596775542271"/>
    <n v="181.50473956700029"/>
    <n v="8.283262746443168E-2"/>
    <n v="320.16735707700002"/>
    <n v="2269.9300054529999"/>
    <n v="5087.771680973"/>
    <n v="-0.18597433280923292"/>
    <n v="0.34718882096028203"/>
    <n v="0.23208275492057817"/>
    <n v="42.991991102465398"/>
    <n v="0.1461135586778502"/>
    <n v="1.0359193206776665"/>
    <n v="2.3218870057029819"/>
    <n v="202.39327809099998"/>
    <n v="27.177317795063107"/>
    <n v="0"/>
    <n v="0"/>
    <n v="117.77407898600003"/>
    <n v="15.814673307402291"/>
    <n v="2515.8135546399999"/>
    <n v="1.148132260560268"/>
    <n v="-156.47284462699974"/>
    <n v="-965.40826499200068"/>
    <n v="-2487.097728314001"/>
    <n v="-21.011133693943592"/>
    <n v="-333.96684903427541"/>
    <n v="-0.45761553039355318"/>
    <n v="0.39256630617755839"/>
    <n v="-0.17553148479979397"/>
    <n v="-7.1408916804091241E-2"/>
    <n v="-1.1350273281487551"/>
    <n v="-138.66261750999973"/>
    <n v="-1283.3625422140005"/>
    <n v="-6.3280931213418531E-2"/>
    <n v="-0.585683280858775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618.9334516428025"/>
    <n v="2713.7011405139997"/>
    <n v="1.2384414652655589"/>
    <n v="16938.395159756998"/>
    <n v="29862.672034646999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0.885435279024549"/>
    <n v="279.50283751199999"/>
    <n v="37.53156978005039"/>
    <n v="263.03085256225592"/>
    <n v="0"/>
    <n v="0"/>
    <n v="15.054104293161494"/>
    <n v="174.98704052799997"/>
    <n v="279.50283751199999"/>
    <n v="2260.684922764"/>
    <n v="1.0317001774636509"/>
    <n v="15180.857201545999"/>
    <n v="26823.358482696003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1.487760635582482"/>
    <n v="6.8474877856490951E-2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60.830902252463332"/>
    <n v="0.20674128780190812"/>
    <n v="408.11824908076034"/>
    <n v="1.3870399626860634"/>
    <n v="603.05992942099965"/>
    <n v="0.27521616565839907"/>
    <n v="290.9375354309999"/>
    <n v="2560.8675408839999"/>
    <n v="4970.099886306999"/>
    <n v="-0.28798117418920899"/>
    <n v="0.22321916016711008"/>
    <n v="0.16909482633839179"/>
    <n v="39.067018102081519"/>
    <n v="0.13277405617763499"/>
    <n v="1.1686933768553016"/>
    <n v="2.2681855764516432"/>
    <n v="177.53677532100002"/>
    <n v="23.839592938655461"/>
    <n v="0"/>
    <n v="0"/>
    <n v="113.40076010999988"/>
    <n v="15.227425163426064"/>
    <n v="2551.622458195"/>
    <n v="1.1644742336412859"/>
    <n v="162.07868231899977"/>
    <n v="-803.32958267300091"/>
    <n v="-1930.7863343560011"/>
    <n v="21.763884150381809"/>
    <n v="-259.26549684898549"/>
    <n v="-1.4111243880427042"/>
    <n v="-0.2613000814651214"/>
    <n v="-0.36141153167108653"/>
    <n v="7.39672316242731E-2"/>
    <n v="-0.8811456137655802"/>
    <n v="312.12239398999975"/>
    <n v="-900.10546754000109"/>
    <n v="0.14244210948076405"/>
    <n v="-0.41077770778496275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618.9334516428025"/>
    <n v="2707.996534767"/>
    <n v="1.2358380760438783"/>
    <n v="19646.391694523998"/>
    <n v="30008.335025131997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240947512004269"/>
    <n v="276.92707728300002"/>
    <n v="37.185697353022732"/>
    <n v="300.21654991527862"/>
    <n v="18.095057500000003"/>
    <n v="2.4297997089425492"/>
    <n v="17.483904002104044"/>
    <n v="245.74934460999992"/>
    <n v="295.02213478300001"/>
    <n v="2333.5462508420001"/>
    <n v="1.0649516245588979"/>
    <n v="17514.403452388"/>
    <n v="27183.251132477002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28.322483550568975"/>
    <n v="9.0255035627406721E-2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50.281088683714849"/>
    <n v="0.17088645148498036"/>
    <n v="379.35154503440504"/>
    <n v="1.2892727881063204"/>
    <n v="572.21917328199993"/>
    <n v="0.26114148711238711"/>
    <n v="545.35820514000011"/>
    <n v="3106.2257460239998"/>
    <n v="5096.3597787949993"/>
    <n v="0.30126557105191809"/>
    <n v="0.23623695901603559"/>
    <n v="0.16918182535192661"/>
    <n v="73.230560782611661"/>
    <n v="0.24888304927352881"/>
    <n v="1.4175764261288302"/>
    <n v="2.3258063232327326"/>
    <n v="300.90259991900001"/>
    <n v="40.40512442158542"/>
    <n v="0"/>
    <n v="0"/>
    <n v="244.4556052210001"/>
    <n v="32.825436361026242"/>
    <n v="2878.9044559820004"/>
    <n v="1.3138346738324269"/>
    <n v="-170.90792121500021"/>
    <n v="-974.23750388800113"/>
    <n v="-2271.2758861400016"/>
    <n v="-22.949472098896816"/>
    <n v="-304.98634707688581"/>
    <n v="-2.0078209570314298"/>
    <n v="6.1365573095673476E-2"/>
    <n v="-2.373377209855021E-2"/>
    <n v="-7.7996597788548422E-2"/>
    <n v="-1.0365335351264129"/>
    <n v="26.860968141999791"/>
    <n v="-1107.2964881220009"/>
    <n v="1.2258437838858294E-2"/>
    <n v="-0.50533268559318123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18.9334516428025"/>
    <n v="2767.9576947770001"/>
    <n v="1.2632023225164069"/>
    <n v="22414.349389300998"/>
    <n v="30173.067317678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815170855286894"/>
    <n v="277.74859956800003"/>
    <n v="37.296011156058881"/>
    <n v="337.51256107133747"/>
    <n v="43.691449599999999"/>
    <n v="5.8668767159959589"/>
    <n v="23.350780718100005"/>
    <n v="132.65501775099995"/>
    <n v="321.44004916800003"/>
    <n v="2118.9782032299995"/>
    <n v="0.96703002099077451"/>
    <n v="19633.381655617999"/>
    <n v="27171.35046492200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16.781174441484875"/>
    <n v="5.3476436640229517E-2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87.14480070983943"/>
    <n v="0.29617230152563245"/>
    <n v="403.06977389568789"/>
    <n v="1.3698821001104577"/>
    <n v="766.15827728000068"/>
    <n v="0.34964873816586195"/>
    <n v="431.28850184600003"/>
    <n v="3537.51424787"/>
    <n v="5162.4349163509996"/>
    <n v="0.18092201440780964"/>
    <n v="0.22921724225792417"/>
    <n v="0.18935654542936842"/>
    <n v="57.913310098941594"/>
    <n v="0.19682549275753325"/>
    <n v="1.6144019188863636"/>
    <n v="2.3559607823774034"/>
    <n v="301.42940042599997"/>
    <n v="40.475863059391862"/>
    <n v="0"/>
    <n v="0"/>
    <n v="129.85910142000006"/>
    <n v="17.437447039549728"/>
    <n v="2550.2667050759997"/>
    <n v="1.163855513748308"/>
    <n v="217.6909897010006"/>
    <n v="-756.54651418700053"/>
    <n v="-2160.7180635950012"/>
    <n v="29.231490610897847"/>
    <n v="-290.14067084506593"/>
    <n v="1.0319663413293285"/>
    <n v="-6.6886245316468917E-2"/>
    <n v="9.198662957719872E-2"/>
    <n v="9.9346808768099149E-2"/>
    <n v="-0.98607868226694639"/>
    <n v="334.86977543400059"/>
    <n v="-927.56874738900069"/>
    <n v="0.15282324540832867"/>
    <n v="-0.42331102032605966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18.9334516428025"/>
    <n v="2479.5354445960002"/>
    <n v="1.1315761574989536"/>
    <n v="24893.884833896998"/>
    <n v="30519.076623975998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2.131806642326708"/>
    <n v="269.66973308199999"/>
    <n v="36.211183023500112"/>
    <n v="373.72374409483757"/>
    <n v="0"/>
    <n v="0"/>
    <n v="23.350780718100005"/>
    <n v="135.63408818800008"/>
    <n v="269.66973308199999"/>
    <n v="2418.2119088379995"/>
    <n v="1.1035901687894458"/>
    <n v="22051.593564455998"/>
    <n v="27474.598504594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17.820425427257444"/>
    <n v="5.6788209584831911E-2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8.2345087511392485"/>
    <n v="2.7985988709507782E-2"/>
    <n v="408.81174587902484"/>
    <n v="1.3893968966760384"/>
    <n v="185.75915378300061"/>
    <n v="8.4774198294339687E-2"/>
    <n v="471.32988618500008"/>
    <n v="4008.8441340549998"/>
    <n v="5068.3126384990001"/>
    <n v="-0.16645489015378689"/>
    <n v="0.16424093466791589"/>
    <n v="0.13102115096882638"/>
    <n v="63.2900569820371"/>
    <n v="0.21509902699154257"/>
    <n v="1.8295009458779061"/>
    <n v="2.3130065565207256"/>
    <n v="323.46487594000007"/>
    <n v="43.434781094901183"/>
    <n v="0"/>
    <n v="0"/>
    <n v="147.86501024500001"/>
    <n v="19.855275887135925"/>
    <n v="2889.5417950229994"/>
    <n v="1.3186891957809883"/>
    <n v="-410.00635042699946"/>
    <n v="-1166.5528646140001"/>
    <n v="-2023.8345191170004"/>
    <n v="-55.055548230897855"/>
    <n v="-271.75998338211247"/>
    <n v="-0.25029452135292884"/>
    <n v="-0.14076606455710827"/>
    <n v="-0.12375579685905047"/>
    <n v="-0.18711303828203477"/>
    <n v="-0.92360965984468746"/>
    <n v="-285.57073240199946"/>
    <n v="-800.76116485800026"/>
    <n v="-0.13032482869720288"/>
    <n v="-0.36544032632372386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18.9334516428025"/>
    <n v="2803.2314082930002"/>
    <n v="1.2793000529554481"/>
    <n v="27697.116242189997"/>
    <n v="30596.96831436700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6.151329211222176"/>
    <n v="266.38930001800003"/>
    <n v="35.770687307799143"/>
    <n v="409.49443140263674"/>
    <n v="21.487594000000001"/>
    <n v="2.8853486454561232"/>
    <n v="26.236129363556127"/>
    <n v="140.01235707399996"/>
    <n v="287.87689401800003"/>
    <n v="2275.844721899"/>
    <n v="1.0386185973196873"/>
    <n v="24327.438286354998"/>
    <n v="27767.746182579998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0.29944331664808"/>
    <n v="3.2821155031365679E-2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70.817349826068082"/>
    <n v="0.24068145563576068"/>
    <n v="379.90722673027545"/>
    <n v="1.2911613405551301"/>
    <n v="599.30514870300021"/>
    <n v="0.27350261066712633"/>
    <n v="513.36542878599982"/>
    <n v="4522.2095628409998"/>
    <n v="5172.2103541070001"/>
    <n v="0.2537384811164205"/>
    <n v="0.17375260252717939"/>
    <n v="0.14597517513519009"/>
    <n v="68.934578928273041"/>
    <n v="0.23428262764483873"/>
    <n v="2.0637835735227448"/>
    <n v="2.3604219617156192"/>
    <n v="271.94965627400001"/>
    <n v="36.517330528603814"/>
    <n v="0"/>
    <n v="0"/>
    <n v="241.41577251199982"/>
    <n v="32.417248399669234"/>
    <n v="2789.2101506849999"/>
    <n v="1.2729012249645262"/>
    <n v="14.021257608000383"/>
    <n v="-1152.5316070059998"/>
    <n v="-2342.9882223200002"/>
    <n v="1.8827708977950375"/>
    <n v="-314.61586130074221"/>
    <n v="-0.95791623243874491"/>
    <n v="0.12497947532089748"/>
    <n v="0.17496325427306125"/>
    <n v="6.3988279909219714E-3"/>
    <n v="-1.0692606211604896"/>
    <n v="85.939719917000389"/>
    <n v="-1069.1970514619993"/>
    <n v="3.9219983022287651E-2"/>
    <n v="-0.48794539063332887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18.9334516428025"/>
    <n v="3398.1417386799999"/>
    <n v="1.5507970171077143"/>
    <n v="31095.257980869996"/>
    <n v="31095.257980869996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84733876892406"/>
    <n v="415.07373730699999"/>
    <n v="55.735995649543781"/>
    <n v="465.23042705218052"/>
    <n v="169.39749999999998"/>
    <n v="22.746653123130187"/>
    <n v="48.982782486686318"/>
    <n v="420.46005723900015"/>
    <n v="584.47123730699991"/>
    <n v="3817.2365188990007"/>
    <n v="1.7420577075171448"/>
    <n v="28144.674805253999"/>
    <n v="28144.674805253999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4.1593905353820162"/>
    <n v="1.3254697113299609E-2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56.275940266864005"/>
    <n v="-0.19126069040943056"/>
    <n v="396.2035567625324"/>
    <n v="1.3465464184112994"/>
    <n v="-390.05078606800078"/>
    <n v="-0.17800599329613093"/>
    <n v="816.36754835000011"/>
    <n v="5338.5771111909999"/>
    <n v="5338.5771111909999"/>
    <n v="0.25594854547787427"/>
    <n v="0.1856180342309528"/>
    <n v="0.1856180342309528"/>
    <n v="109.62162631265318"/>
    <n v="0.37256255218374162"/>
    <n v="2.4363461257064865"/>
    <n v="2.4363461257064865"/>
    <n v="323.10073052500007"/>
    <n v="43.38588374139016"/>
    <n v="0"/>
    <n v="0"/>
    <n v="493.26681782500003"/>
    <n v="66.235742571263032"/>
    <n v="4633.6040672490008"/>
    <n v="2.1146202597008865"/>
    <n v="-1235.4623285690009"/>
    <n v="-2387.9939355750007"/>
    <n v="-2387.9939355750007"/>
    <n v="-165.89756657951719"/>
    <n v="-320.65921700534568"/>
    <n v="3.7805420773885379E-2"/>
    <n v="7.8126485028871873E-2"/>
    <n v="7.8126485028871873E-2"/>
    <n v="-0.56382324259317218"/>
    <n v="-1.089799707295187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732.1045776589453"/>
    <n v="2401.1146874629999"/>
    <n v="1.041352836076318"/>
    <n v="2401.1146874629999"/>
    <n v="31355.210713838998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2.538250992518606"/>
    <n v="170.06075723800001"/>
    <n v="22.835715135994562"/>
    <n v="22.835715135994562"/>
    <n v="56.125999999999998"/>
    <n v="7.5365849743284592"/>
    <n v="7.5365849743284592"/>
    <n v="132.28903755499996"/>
    <n v="226.18675723800001"/>
    <n v="1855.585828383"/>
    <n v="0.80475937907461459"/>
    <n v="1855.585828383"/>
    <n v="27777.246960158998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1.601834232769779"/>
    <n v="6.5418754336012699E-2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73.253476150177718"/>
    <n v="0.23659345700170345"/>
    <n v="480.44806087511216"/>
    <n v="1.5517470788576613"/>
    <n v="696.36911843299981"/>
    <n v="0.30201221133771611"/>
    <n v="174.05071023900004"/>
    <n v="174.05071023900004"/>
    <n v="5133.3630940440007"/>
    <n v="-0.54108384547488275"/>
    <n v="-0.54108384547488275"/>
    <n v="5.9481635968191782E-2"/>
    <n v="23.371485007989953"/>
    <n v="7.5485024382565269E-2"/>
    <n v="7.5485024382565269E-2"/>
    <n v="2.2263169037712185"/>
    <n v="116.523370926"/>
    <n v="15.646728547892122"/>
    <n v="0"/>
    <n v="0"/>
    <n v="57.527339313000041"/>
    <n v="7.7247564600978329"/>
    <n v="2029.636538622"/>
    <n v="0.8802444034571798"/>
    <n v="371.47814884099978"/>
    <n v="371.47814884099978"/>
    <n v="-1555.3993403640002"/>
    <n v="49.881991142187751"/>
    <n v="-208.85862697622701"/>
    <n v="-1.8056059413307608"/>
    <n v="-1.8056059413307608"/>
    <n v="-0.44031183302444288"/>
    <n v="0.16110843261913815"/>
    <n v="-0.67456982491355699"/>
    <n v="522.31840819399986"/>
    <n v="-446.11840112299979"/>
    <n v="0.22652718695515089"/>
    <n v="-0.19347958040526833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732.1045776589453"/>
    <n v="2027.9859141850002"/>
    <n v="0.87952853492839123"/>
    <n v="4429.1006016480005"/>
    <n v="31183.098576004995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2.302597748882022"/>
    <n v="296.21170094299998"/>
    <n v="39.775231702727588"/>
    <n v="62.61094683872215"/>
    <n v="0"/>
    <n v="0"/>
    <n v="7.5365849743284592"/>
    <n v="118.23435059000002"/>
    <n v="296.21170094299998"/>
    <n v="2680.6870775860002"/>
    <n v="1.1626021470164924"/>
    <n v="4536.272905969"/>
    <n v="28477.727389375999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27.145648293720303"/>
    <n v="8.2207579128848546E-2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87.644545857796416"/>
    <n v="-0.28307361208810122"/>
    <n v="363.27655338219864"/>
    <n v="1.1733075360977214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18.121506164117804"/>
    <n v="5.8528687166416571E-2"/>
    <n v="0.13401371154898184"/>
    <n v="2.1780111806823168"/>
    <n v="96.013302838000001"/>
    <n v="12.892641832742736"/>
    <n v="0"/>
    <n v="0"/>
    <n v="38.940082339999989"/>
    <n v="5.2288643313750649"/>
    <n v="2815.6404627640004"/>
    <n v="1.2211308341829092"/>
    <n v="-787.65454857899999"/>
    <n v="-416.17639973800021"/>
    <n v="-2316.6102726999998"/>
    <n v="-105.76605202191421"/>
    <n v="-311.07383694911044"/>
    <n v="28.786188898710055"/>
    <n v="-0.14640998791498894"/>
    <n v="-0.13472368028462645"/>
    <n v="-0.34160229925451779"/>
    <n v="-1.0047036445845952"/>
    <n v="-598.10320840999998"/>
    <n v="-1054.7756053769997"/>
    <n v="-0.25939472012566922"/>
    <n v="-0.45745152191959992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732.1045776589453"/>
    <n v="2240.7732797899998"/>
    <n v="0.97181347567318399"/>
    <n v="6669.8738814380004"/>
    <n v="31169.203458966997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0.919929108834836"/>
    <n v="295.30179190999991"/>
    <n v="39.653049349698442"/>
    <n v="102.26399618842059"/>
    <n v="0"/>
    <n v="0"/>
    <n v="7.5365849743284592"/>
    <n v="111.21865838200011"/>
    <n v="295.30179190999991"/>
    <n v="2416.3503523569998"/>
    <n v="1.0479604766566346"/>
    <n v="6952.6232583259998"/>
    <n v="28859.169676935999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16.071983139246019"/>
    <n v="4.8672214838307387E-2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23.576444552347031"/>
    <n v="-7.6147000983450674E-2"/>
    <n v="310.19074745832557"/>
    <n v="1.0018514496247499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40.41434522543647"/>
    <n v="0.13052991000377398"/>
    <n v="0.26454362155275579"/>
    <n v="2.1044911965253235"/>
    <n v="209.85528789000003"/>
    <n v="28.179314568918993"/>
    <n v="0"/>
    <n v="0"/>
    <n v="91.115980641999982"/>
    <n v="12.235030656517475"/>
    <n v="2717.3216208889999"/>
    <n v="1.1784903866604088"/>
    <n v="-476.54834109899997"/>
    <n v="-892.72474083700013"/>
    <n v="-2542.4278875919999"/>
    <n v="-63.990789777783498"/>
    <n v="-341.3965687193014"/>
    <n v="0.90063798046661359"/>
    <n v="0.20917767681190869"/>
    <n v="1.5213801569694541E-2"/>
    <n v="-0.20667691098722468"/>
    <n v="-1.1026397469005733"/>
    <n v="-364.321662618"/>
    <n v="-1214.9800529029994"/>
    <n v="-0.1580046961489173"/>
    <n v="-0.52693148331182738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732.1045776589453"/>
    <n v="3392.805268524"/>
    <n v="1.4714446615480896"/>
    <n v="10062.679149962001"/>
    <n v="32197.68218983299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0.337692521142884"/>
    <n v="277.65926535400001"/>
    <n v="37.28401538057291"/>
    <n v="139.5480115689935"/>
    <n v="29.967768542000002"/>
    <n v="4.0240643214871952"/>
    <n v="11.560649295815654"/>
    <n v="152.87702116299994"/>
    <n v="307.627033896"/>
    <n v="2698.0565769049999"/>
    <n v="1.1701352221634267"/>
    <n v="9650.6798352309997"/>
    <n v="29332.602238193998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0.736222496308201"/>
    <n v="6.2797345388616643E-2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93.290677229628201"/>
    <n v="0.30130943938466309"/>
    <n v="384.72220564038417"/>
    <n v="1.2425725221718082"/>
    <n v="839.54459856100004"/>
    <n v="0.36410678477327973"/>
    <n v="598.79386945299996"/>
    <n v="1208.7692334019998"/>
    <n v="5064.1576494380006"/>
    <n v="0.54687970531942276"/>
    <n v="-0.18501992541435996"/>
    <n v="-1.9440538025216836E-2"/>
    <n v="80.405888166615753"/>
    <n v="0.25969425676989982"/>
    <n v="0.52423787832265556"/>
    <n v="2.1963028080728049"/>
    <n v="499.957896398"/>
    <n v="67.134218896590383"/>
    <n v="0"/>
    <n v="0"/>
    <n v="98.835973054999954"/>
    <n v="13.271669270025392"/>
    <n v="3296.8504463579998"/>
    <n v="1.4298294789333263"/>
    <n v="95.954822166000099"/>
    <n v="-796.76991867100003"/>
    <n v="-2199.0776977989995"/>
    <n v="12.884789063012432"/>
    <n v="-295.29159274868618"/>
    <n v="-1.3878602218238456"/>
    <n v="-0.19165962364427169"/>
    <n v="-0.22889783791335305"/>
    <n v="4.1615182614763262E-2"/>
    <n v="-0.95373028590099629"/>
    <n v="240.75072910800009"/>
    <n v="-840.58534816599922"/>
    <n v="0.1044125280033799"/>
    <n v="-0.3645581532807775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732.1045776589453"/>
    <n v="2948.7626089170003"/>
    <n v="1.2788653210713572"/>
    <n v="13011.441758879002"/>
    <n v="32241.346430518999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3.127429266059522"/>
    <n v="309.60413209800004"/>
    <n v="41.573563944692133"/>
    <n v="181.12157551368563"/>
    <n v="41.401223999999999"/>
    <n v="5.5593458061719492"/>
    <n v="17.119995101987605"/>
    <n v="125.48976172699993"/>
    <n v="351.00535609800005"/>
    <n v="2360.1503159770004"/>
    <n v="1.0235867690709548"/>
    <n v="12010.830151208"/>
    <n v="29430.978875242999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0.357214898708534"/>
    <n v="3.1365674310936897E-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79.038708667580522"/>
    <n v="0.25527855200040239"/>
    <n v="377.37543900212574"/>
    <n v="1.2188439974917391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62.185874196309776"/>
    <n v="0.20084740992516384"/>
    <n v="0.72508528824781937"/>
    <n v="2.1947991549842345"/>
    <n v="278.091994419"/>
    <n v="37.342122129124988"/>
    <n v="0"/>
    <n v="0"/>
    <n v="185.01488847699994"/>
    <n v="24.843752067184788"/>
    <n v="2823.2571988730006"/>
    <n v="1.2244341789961188"/>
    <n v="125.50541004399992"/>
    <n v="-671.26450862700017"/>
    <n v="-2250.3230238369997"/>
    <n v="16.852834471270747"/>
    <n v="-302.17280206740753"/>
    <n v="-0.28992991584615446"/>
    <n v="-0.17018776563879734"/>
    <n v="-0.14080803212677107"/>
    <n v="5.4431142075238532E-2"/>
    <n v="-0.97595515749249517"/>
    <n v="197.82727700499993"/>
    <n v="-872.38728356799936"/>
    <n v="8.5796816386175437E-2"/>
    <n v="-0.37835051221994165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732.1045776589453"/>
    <n v="2517.4616609350001"/>
    <n v="1.0918120046560489"/>
    <n v="15528.903419814002"/>
    <n v="32399.467381441002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176392248550002"/>
    <n v="282.58964024099998"/>
    <n v="37.946064863721013"/>
    <n v="219.06764037740663"/>
    <n v="0"/>
    <n v="0"/>
    <n v="17.119995101987605"/>
    <n v="245.77507971900002"/>
    <n v="282.58964024099998"/>
    <n v="2423.4578774350002"/>
    <n v="1.0510429788944933"/>
    <n v="14434.288028643001"/>
    <n v="29658.790555115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1521525816738083"/>
    <n v="6.5175549222831995E-3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2.622804088232268"/>
    <n v="4.0769025761555784E-2"/>
    <n v="368.01738568183623"/>
    <n v="1.1886194361164606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49.892642350147021"/>
    <n v="0.16114283380041672"/>
    <n v="0.88622812204823609"/>
    <n v="2.2170868199532663"/>
    <n v="251.19239845799999"/>
    <n v="33.730051239783521"/>
    <n v="0"/>
    <n v="0"/>
    <n v="120.36507141500013"/>
    <n v="16.162591110363504"/>
    <n v="2795.0153473080004"/>
    <n v="1.2121858126949099"/>
    <n v="-277.55368637300029"/>
    <n v="-948.81819500000051"/>
    <n v="-2371.403865583"/>
    <n v="-37.269838261914757"/>
    <n v="-318.4315066353787"/>
    <n v="0.77381376963289239"/>
    <n v="-1.7184512080117398E-2"/>
    <n v="-4.651761827205303E-2"/>
    <n v="-0.12037380803886094"/>
    <n v="-1.0284673838368055"/>
    <n v="-262.52573781600029"/>
    <n v="-996.25040387400009"/>
    <n v="-0.11385625311657775"/>
    <n v="-0.43206940048854026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32.1045776589453"/>
    <n v="2973.0019349989998"/>
    <n v="1.2893778097466644"/>
    <n v="18501.905354813003"/>
    <n v="32658.768175926001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198627866232925"/>
    <n v="264.01554036499999"/>
    <n v="35.45193946662986"/>
    <n v="254.51957984403649"/>
    <n v="11.413180000000001"/>
    <n v="1.532558901352423"/>
    <n v="18.652554003340029"/>
    <n v="184.27820154900002"/>
    <n v="275.428720365"/>
    <n v="2436.9605869739999"/>
    <n v="1.0568990443904769"/>
    <n v="16871.248615617002"/>
    <n v="29835.066219325003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1.2473612915724"/>
    <n v="6.4345272426602554E-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71.979495583935915"/>
    <n v="0.23247876535618753"/>
    <n v="379.16597901330886"/>
    <n v="1.224627068458599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64.739677307144234"/>
    <n v="0.20909566158840676"/>
    <n v="1.095323783636643"/>
    <n v="2.3000041572725225"/>
    <n v="295.30672725400001"/>
    <n v="39.653712066432831"/>
    <n v="0"/>
    <n v="0"/>
    <n v="186.81868378000001"/>
    <n v="25.085965240711399"/>
    <n v="2919.0859980079999"/>
    <n v="1.2659947059788836"/>
    <n v="53.91593699099991"/>
    <n v="-894.90225800900066"/>
    <n v="-2479.5666109110002"/>
    <n v="7.2398182767916808"/>
    <n v="-332.95557250896888"/>
    <n v="-0.66734714140331097"/>
    <n v="0.11399141437229354"/>
    <n v="0.2842263106953471"/>
    <n v="2.3383103767780768E-2"/>
    <n v="-1.0753770888139234"/>
    <n v="202.28099957099991"/>
    <n v="-1106.091798293"/>
    <n v="8.7728376194383326E-2"/>
    <n v="-0.47970712816312294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32.1045776589453"/>
    <n v="2524.7144223740002"/>
    <n v="1.0949574952622756"/>
    <n v="21026.619777187003"/>
    <n v="32475.48606353300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964224319888018"/>
    <n v="256.92244015599999"/>
    <n v="34.499479778489693"/>
    <n v="289.01905962252619"/>
    <n v="0"/>
    <n v="0"/>
    <n v="18.652554003340029"/>
    <n v="184.244542384"/>
    <n v="256.92244015599999"/>
    <n v="2408.2771975640003"/>
    <n v="1.0444591850758249"/>
    <n v="19279.525813181001"/>
    <n v="29909.797166047003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27.889724670614768"/>
    <n v="8.4460931746166937E-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15.635160869392971"/>
    <n v="5.0498310186450693E-2"/>
    <n v="344.52005119898683"/>
    <n v="1.1127279441656153"/>
    <n v="311.18426606899988"/>
    <n v="0.1349592419326176"/>
    <n v="315.215678938"/>
    <n v="2840.7746761429999"/>
    <n v="5073.1260413099999"/>
    <n v="-0.4220025004353235"/>
    <n v="-8.5457752135619902E-2"/>
    <n v="-4.5588887938545763E-3"/>
    <n v="42.327081024068605"/>
    <n v="0.13670764789025369"/>
    <n v="1.2320314315268965"/>
    <n v="2.2001923600212034"/>
    <n v="181.22081352000001"/>
    <n v="24.334284649011362"/>
    <n v="0"/>
    <n v="0"/>
    <n v="133.99486541799999"/>
    <n v="17.992796375057246"/>
    <n v="2723.4928765020004"/>
    <n v="1.1811668329660785"/>
    <n v="-198.77845412800013"/>
    <n v="-1093.6807121370007"/>
    <n v="-2507.437143824"/>
    <n v="-26.691920154675636"/>
    <n v="-336.69802056474765"/>
    <n v="0.16307338311100938"/>
    <n v="0.12260173496947502"/>
    <n v="0.10397735436946443"/>
    <n v="-8.6209337703803027E-2"/>
    <n v="-1.0874644158555884"/>
    <n v="-4.0314128690001212"/>
    <n v="-1136.984179304"/>
    <n v="-1.7484059576360963E-3"/>
    <n v="-0.49310501737971235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732.1045776589453"/>
    <n v="3026.0649021610002"/>
    <n v="1.3123909842665198"/>
    <n v="24052.684679348004"/>
    <n v="32733.593270917001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6.332042210277834"/>
    <n v="254.59643001200001"/>
    <n v="34.187143729218306"/>
    <n v="323.20620335174448"/>
    <n v="0"/>
    <n v="0"/>
    <n v="18.652554003340029"/>
    <n v="125.62577278699993"/>
    <n v="254.59643001200001"/>
    <n v="2533.5896542499995"/>
    <n v="1.0988066441318249"/>
    <n v="21813.115467431002"/>
    <n v="30324.408617066998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0.31594674429769"/>
    <n v="9.1808475667326042E-2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66.129450764970443"/>
    <n v="0.21358434013469463"/>
    <n v="323.50470125411795"/>
    <n v="1.0448527448595268"/>
    <n v="704.16399712400073"/>
    <n v="0.30539281580202066"/>
    <n v="230.88242492200001"/>
    <n v="3071.657101065"/>
    <n v="4872.7199643859994"/>
    <n v="-0.46466825817572788"/>
    <n v="-0.13169053582907853"/>
    <n v="-5.611982652747538E-2"/>
    <n v="31.002833170075615"/>
    <n v="0.10013268805861952"/>
    <n v="1.3321641195855161"/>
    <n v="2.1132771294987327"/>
    <n v="129.363050458"/>
    <n v="17.370837442808273"/>
    <n v="0"/>
    <n v="0"/>
    <n v="101.51937446400001"/>
    <n v="13.631995727267341"/>
    <n v="2764.4720791719997"/>
    <n v="1.1989393321904447"/>
    <n v="261.59282298900064"/>
    <n v="-832.08788914800004"/>
    <n v="-2463.535310536"/>
    <n v="35.126617594894817"/>
    <n v="-330.80289358075066"/>
    <n v="0.20167041983822753"/>
    <n v="9.9850271654714717E-2"/>
    <n v="0.14014657999256586"/>
    <n v="0.11345165207607508"/>
    <n v="-1.0684243846392065"/>
    <n v="473.28157220200069"/>
    <n v="-998.57238253599985"/>
    <n v="0.20526012774340113"/>
    <n v="-0.43307643237985616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732.1045776589453"/>
    <n v="2674.732613873"/>
    <n v="1.1600197224004496"/>
    <n v="26727.417293221002"/>
    <n v="32928.790440194003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81.278240202009144"/>
    <n v="281.18737092899994"/>
    <n v="37.75776849792296"/>
    <n v="360.96397184966742"/>
    <n v="0"/>
    <n v="0"/>
    <n v="18.652554003340029"/>
    <n v="184.70800179700001"/>
    <n v="281.18737092899994"/>
    <n v="2539.8919276819997"/>
    <n v="1.1015399122869902"/>
    <n v="24353.007395113003"/>
    <n v="30446.088635911001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1.534494915039254"/>
    <n v="6.5214824695765533E-2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18.106372972868751"/>
    <n v="5.8479810113459513E-2"/>
    <n v="333.37656547584743"/>
    <n v="1.0767368083336224"/>
    <n v="285.21073176300024"/>
    <n v="0.12369463480922505"/>
    <n v="323.48479920800003"/>
    <n v="3395.1419002729999"/>
    <n v="4724.874877409"/>
    <n v="-0.31367645318160431"/>
    <n v="-0.15308707778599306"/>
    <n v="-6.7761755358428433E-2"/>
    <n v="43.437456386250076"/>
    <n v="0.14029392883300998"/>
    <n v="1.4724580484185261"/>
    <n v="2.0491573681948196"/>
    <n v="197.988581278"/>
    <n v="26.585856229704302"/>
    <n v="0"/>
    <n v="0"/>
    <n v="125.49621793000003"/>
    <n v="16.851600156545771"/>
    <n v="2863.3767268899996"/>
    <n v="1.2418338411200001"/>
    <n v="-188.64411301699977"/>
    <n v="-1020.7320021649998"/>
    <n v="-2242.1730731260004"/>
    <n v="-25.331083413381322"/>
    <n v="-301.07842876323423"/>
    <n v="-0.53989953370103394"/>
    <n v="-0.12500150389433984"/>
    <n v="0.1078836001395318"/>
    <n v="-8.1814118719550452E-2"/>
    <n v="-0.97242055986119724"/>
    <n v="-38.274067444999758"/>
    <n v="-751.27571757900012"/>
    <n v="-1.6599294023784919E-2"/>
    <n v="-0.3258249609071279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732.1045776589453"/>
    <n v="3087.3055812719999"/>
    <n v="1.3389507963439935"/>
    <n v="29814.722874493003"/>
    <n v="33212.864613172998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93.06458828056995"/>
    <n v="255.91459210999997"/>
    <n v="34.364146199758082"/>
    <n v="395.32811804942548"/>
    <n v="127.150814"/>
    <n v="17.073778895093767"/>
    <n v="35.726332898433796"/>
    <n v="150.39054639100013"/>
    <n v="383.06540610999997"/>
    <n v="2514.5113322080001"/>
    <n v="1.0905324601164814"/>
    <n v="26867.518727321003"/>
    <n v="30684.755246220004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17.209401941363122"/>
    <n v="5.2116761277793688E-2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76.914665767692242"/>
    <n v="0.24841833622751205"/>
    <n v="339.4738814174716"/>
    <n v="1.0964298677333288"/>
    <n v="692.96324138999978"/>
    <n v="0.30053509750530571"/>
    <n v="445.48065582699996"/>
    <n v="3840.6225561000001"/>
    <n v="4656.9901044500011"/>
    <n v="-0.13223479640912505"/>
    <n v="-0.15071990744117669"/>
    <n v="-9.9613166206182546E-2"/>
    <n v="59.819028918144106"/>
    <n v="0.19320299308682359"/>
    <n v="1.6656610415053497"/>
    <n v="2.0197160419573197"/>
    <n v="252.55080875800002"/>
    <n v="33.912458228629212"/>
    <n v="0"/>
    <n v="0"/>
    <n v="192.92984706899995"/>
    <n v="25.906570689514886"/>
    <n v="2959.9919880349998"/>
    <n v="1.2837354532033047"/>
    <n v="127.31359323699985"/>
    <n v="-893.41840892799996"/>
    <n v="-2128.8807374970011"/>
    <n v="17.095636849548132"/>
    <n v="-285.86556281148108"/>
    <n v="8.080040948991341"/>
    <n v="-0.22482090426232537"/>
    <n v="-9.1382228379702335E-2"/>
    <n v="5.5215343140688482E-2"/>
    <n v="-0.9232861742239904"/>
    <n v="247.48258556299984"/>
    <n v="-589.73285193300103"/>
    <n v="0.10733210441848218"/>
    <n v="-0.2557645334870199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732.1045776589453"/>
    <n v="2719.2375421890001"/>
    <n v="1.1793213132670683"/>
    <n v="32533.960416682003"/>
    <n v="32533.960416682003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6.52263914144696"/>
    <n v="303.37295637"/>
    <n v="40.736843256169067"/>
    <n v="436.06496130559458"/>
    <n v="0"/>
    <n v="0"/>
    <n v="35.726332898433796"/>
    <n v="307.22595107699999"/>
    <n v="303.37295637"/>
    <n v="3955.615517536"/>
    <n v="1.7155329810446971"/>
    <n v="30823.134244857003"/>
    <n v="30823.134244857003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5.6392905770765687"/>
    <n v="1.7077964811503008E-2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166.02051939548235"/>
    <n v="-0.53621166777762841"/>
    <n v="229.72930228885329"/>
    <n v="0.74197775531744858"/>
    <n v="-1197.0002056609999"/>
    <n v="-0.51913370296612538"/>
    <n v="887.44694773099991"/>
    <n v="4728.0695038310005"/>
    <n v="4728.0695038310005"/>
    <n v="8.70678893651049E-2"/>
    <n v="-0.11435773889642276"/>
    <n v="-0.11435773889642276"/>
    <n v="119.16614994446616"/>
    <n v="0.38488182206048388"/>
    <n v="2.0505428635658336"/>
    <n v="2.0505428635658336"/>
    <n v="512.497986524"/>
    <n v="68.818099002429676"/>
    <n v="40.081963027999997"/>
    <n v="5.3821957791115285"/>
    <n v="374.94896120699991"/>
    <n v="50.348050942036487"/>
    <n v="4843.0624652669994"/>
    <n v="2.1004148031051804"/>
    <n v="-2123.8249230779998"/>
    <n v="-3017.2433320059999"/>
    <n v="-3017.2433320059999"/>
    <n v="-285.18666933994848"/>
    <n v="-405.15466557191235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52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240.7220576092332"/>
    <n v="2742.7452852879996"/>
    <n v="1.1588338418292614"/>
    <n v="2742.7452852879996"/>
    <n v="32875.591014507001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19.01439824056763"/>
    <n v="317.33001388099996"/>
    <n v="42.610993381302528"/>
    <n v="42.610993381302528"/>
    <n v="259.02685085999997"/>
    <n v="34.782059511440238"/>
    <n v="34.782059511440238"/>
    <n v="166.37891553200001"/>
    <n v="576.35686474099998"/>
    <n v="2240.842461229"/>
    <n v="0.94677551437572482"/>
    <n v="2240.842461229"/>
    <n v="31208.390877703001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19.436233588223367"/>
    <n v="5.7342212208573939E-2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67.395383287176656"/>
    <n v="0.21205832745353664"/>
    <n v="223.87120942585216"/>
    <n v="0.70440662134908416"/>
    <n v="637.62123036199955"/>
    <n v="0.26940053966211053"/>
    <n v="114.883261511"/>
    <n v="114.883261511"/>
    <n v="4668.9020551030007"/>
    <n v="-0.33994373620626694"/>
    <n v="-0.33994373620626694"/>
    <n v="-9.0478898615196757E-2"/>
    <n v="15.426495073685095"/>
    <n v="4.8539181532013316E-2"/>
    <n v="4.8539181532013316E-2"/>
    <n v="1.9726519026980742"/>
    <n v="59.979626742000001"/>
    <n v="8.0540489910128397"/>
    <n v="0"/>
    <n v="0"/>
    <n v="54.903634769"/>
    <n v="7.372446082672254"/>
    <n v="2355.72572274"/>
    <n v="0.99531469590773813"/>
    <n v="387.01956254799961"/>
    <n v="387.01956254799961"/>
    <n v="-3001.7019182990002"/>
    <n v="51.96888821349156"/>
    <n v="-403.06776850060857"/>
    <n v="4.1836683410554798E-2"/>
    <n v="4.1836683410554798E-2"/>
    <n v="0.92985932319897424"/>
    <n v="0.16351914592152333"/>
    <n v="-1.2682452813489897"/>
    <n v="522.73796885099955"/>
    <n v="-1467.3421102499997"/>
    <n v="0.22086135813009725"/>
    <n v="-0.61996485930348189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240.7220576092332"/>
    <n v="2658.1769129149998"/>
    <n v="1.1231029657687233"/>
    <n v="5400.9221982029994"/>
    <n v="33505.78201323699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07.51972210312705"/>
    <n v="291.26039676200003"/>
    <n v="39.110371839315739"/>
    <n v="81.721365220618267"/>
    <n v="254.181925842"/>
    <n v="34.131484214921571"/>
    <n v="68.913543726361809"/>
    <n v="125.558378753"/>
    <n v="545.44232260400008"/>
    <n v="2638.3481123509996"/>
    <n v="1.1147251243192451"/>
    <n v="4879.1905735799992"/>
    <n v="31166.051912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28.972660972362632"/>
    <n v="8.5477284793022898E-2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2.6626062856715143"/>
    <n v="8.3778414494781409E-3"/>
    <n v="314.1783615693202"/>
    <n v="0.98855640589789651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27.147336016604786"/>
    <n v="8.5418590854660512E-2"/>
    <n v="0.13395777238667381"/>
    <n v="2.0010515094521883"/>
    <n v="150.88182346899998"/>
    <n v="20.260372797914414"/>
    <n v="0.27551874600000004"/>
    <n v="3.6996586987303917E-2"/>
    <n v="51.288176133999997"/>
    <n v="6.8869632186903722"/>
    <n v="2840.5181119539998"/>
    <n v="1.2001437151739058"/>
    <n v="-182.3411990389998"/>
    <n v="204.67836350899981"/>
    <n v="-2396.388568759"/>
    <n v="-24.484729730933271"/>
    <n v="-321.78644620962763"/>
    <n v="-0.76850105243731559"/>
    <n v="-1.4918067522277887"/>
    <n v="3.4437512860554964E-2"/>
    <n v="-7.7040749405182365E-2"/>
    <n v="-1.0124951035542913"/>
    <n v="19.967718256000211"/>
    <n v="-849.27118358399969"/>
    <n v="8.4365353878405394E-3"/>
    <n v="-0.35882449373135616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240.7220576092332"/>
    <n v="2467.6436359110003"/>
    <n v="1.0426009918627945"/>
    <n v="7868.5658341139997"/>
    <n v="33732.652369357995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8.325706489058234"/>
    <n v="293.92937442900001"/>
    <n v="39.468761480158307"/>
    <n v="121.19012670077657"/>
    <n v="0"/>
    <n v="0"/>
    <n v="68.913543726361809"/>
    <n v="132.47236915899998"/>
    <n v="293.92937442900001"/>
    <n v="2824.5011105849999"/>
    <n v="1.1933763921816527"/>
    <n v="7703.6916841649991"/>
    <n v="31574.202670695999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29.025392663546803"/>
    <n v="8.5632857723975525E-2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47.918730741632473"/>
    <n v="-0.15077540031885828"/>
    <n v="289.83607538003469"/>
    <n v="0.9119638524628992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76.598652891790593"/>
    <n v="0.24101624510707034"/>
    <n v="0.37497401749374415"/>
    <n v="2.1149047645200496"/>
    <n v="444.23602886099997"/>
    <n v="59.65190072638628"/>
    <n v="40.823449752000002"/>
    <n v="5.4817624274164576"/>
    <n v="126.20482821799993"/>
    <n v="16.946752165404316"/>
    <n v="3394.941967664"/>
    <n v="1.4343926372887232"/>
    <n v="-927.2983317529995"/>
    <n v="-722.61996824399966"/>
    <n v="-2847.1385594129993"/>
    <n v="-124.51738363342307"/>
    <n v="-382.31304006526716"/>
    <n v="0.94586414804108832"/>
    <n v="-0.19054560136141607"/>
    <n v="0.11985027119475111"/>
    <n v="-0.39179164542592859"/>
    <n v="-1.2029409120571501"/>
    <n v="-724.62120211599949"/>
    <n v="-1209.5707230819989"/>
    <n v="-0.30615878770195309"/>
    <n v="-0.51105419650593875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40.7220576092332"/>
    <n v="3135.5129040580005"/>
    <n v="1.324781591715769"/>
    <n v="11004.078738172"/>
    <n v="33475.36000489199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59368989860336"/>
    <n v="272.22297601899999"/>
    <n v="36.554031834297326"/>
    <n v="157.74415853507389"/>
    <n v="226.66897651300002"/>
    <n v="30.437052391659595"/>
    <n v="99.3505961180214"/>
    <n v="185.05180539300011"/>
    <n v="498.891952532"/>
    <n v="2711.9792137320005"/>
    <n v="1.1458349078449528"/>
    <n v="10415.670897897"/>
    <n v="31588.125307522998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4.023065484049919"/>
    <n v="7.0874622525710057E-2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56.871995984620561"/>
    <n v="0.17894668387081619"/>
    <n v="253.41739413502697"/>
    <n v="0.79737314526308978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54.196665684658541"/>
    <n v="0.17052880654562466"/>
    <n v="0.54550282403936878"/>
    <n v="2.0324379305575668"/>
    <n v="316.851690265"/>
    <n v="42.546764208063536"/>
    <n v="0"/>
    <n v="0"/>
    <n v="86.758441986999969"/>
    <n v="11.649901476595005"/>
    <n v="3115.5893459840004"/>
    <n v="1.3163637143905775"/>
    <n v="19.92355807399997"/>
    <n v="-702.69641016999969"/>
    <n v="-2923.1698235049994"/>
    <n v="2.6753302999620256"/>
    <n v="-392.52249882831751"/>
    <n v="-0.79236522329714099"/>
    <n v="-0.11806859960013738"/>
    <n v="0.32927082405079422"/>
    <n v="8.417877325191515E-3"/>
    <n v="-1.2350647852944772"/>
    <n v="187.67067570399996"/>
    <n v="-1262.6507764859991"/>
    <n v="7.9292499850901574E-2"/>
    <n v="-0.53348098274110356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240.7220576092332"/>
    <n v="3079.8704872479998"/>
    <n v="1.3012721845584698"/>
    <n v="14083.949225419999"/>
    <n v="33606.467883222998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3.75065218516086"/>
    <n v="298.21306867799996"/>
    <n v="40.043974852064913"/>
    <n v="197.7881333871388"/>
    <n v="0"/>
    <n v="0"/>
    <n v="99.3505961180214"/>
    <n v="162.04425317700003"/>
    <n v="298.21306867799996"/>
    <n v="2898.4335121139993"/>
    <n v="1.2246134776518471"/>
    <n v="13314.104410010999"/>
    <n v="32126.408503659997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4.560897488512463"/>
    <n v="7.2461374238302179E-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4.363310775443008"/>
    <n v="7.6658706906622673E-2"/>
    <n v="198.74199624288951"/>
    <n v="0.62533801667781508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64.573422790031586"/>
    <n v="0.20317908092392467"/>
    <n v="0.74868190496329334"/>
    <n v="2.0399503080648111"/>
    <n v="312.88228241299993"/>
    <n v="42.013753133439209"/>
    <n v="0"/>
    <n v="0"/>
    <n v="168.00500803200009"/>
    <n v="22.559669656592384"/>
    <n v="3379.3208025589993"/>
    <n v="1.4277925585757718"/>
    <n v="-299.45031531099954"/>
    <n v="-1002.1467254809993"/>
    <n v="-3348.1255488599991"/>
    <n v="-40.210112014588574"/>
    <n v="-449.58544531417692"/>
    <n v="-3.3859554357538668"/>
    <n v="0.49292374704985265"/>
    <n v="0.48784219571781695"/>
    <n v="-0.12652037401730198"/>
    <n v="-1.4146122913869961"/>
    <n v="-127.94764997299956"/>
    <n v="-1588.4257034639986"/>
    <n v="-5.4058999778999785E-2"/>
    <n v="-0.6711237351419780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40.7220576092332"/>
    <n v="2411.384509514"/>
    <n v="1.0188310195178241"/>
    <n v="16495.333734934"/>
    <n v="33500.390731801999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02937801508926"/>
    <n v="284.53359984400004"/>
    <n v="38.207099263725851"/>
    <n v="235.99523265086464"/>
    <n v="0"/>
    <n v="0"/>
    <n v="99.3505961180214"/>
    <n v="176.67409421599996"/>
    <n v="284.53359984400004"/>
    <n v="2389.9573797580001"/>
    <n v="1.0097778700227873"/>
    <n v="15704.061789768999"/>
    <n v="32092.908005982998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4301591937103488"/>
    <n v="1.0119909060678719E-2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2.877229522183212"/>
    <n v="9.0531494950367337E-3"/>
    <n v="188.99642167684044"/>
    <n v="0.5946737464896920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61.168351725467261"/>
    <n v="0.19246508777494092"/>
    <n v="0.94114699273823432"/>
    <n v="2.0754291191399536"/>
    <n v="340.28993271500002"/>
    <n v="45.69404543019477"/>
    <n v="37.298198225"/>
    <n v="5.0083925509043832"/>
    <n v="115.23931835000002"/>
    <n v="15.474306295272495"/>
    <n v="2845.4866308230003"/>
    <n v="1.2022429577977283"/>
    <n v="-434.10212130900015"/>
    <n v="-1436.2488467899993"/>
    <n v="-3504.6739837959985"/>
    <n v="-58.291122203284047"/>
    <n v="-470.60672925554616"/>
    <n v="0.56402938466332153"/>
    <n v="0.51372397194596231"/>
    <n v="0.47788996832658404"/>
    <n v="-0.18341193827990418"/>
    <n v="-1.4807553726502616"/>
    <n v="-410.15016904300018"/>
    <n v="-1736.0501346909989"/>
    <n v="-0.17329202921922549"/>
    <n v="-0.73349634688404197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240.7220576092332"/>
    <n v="3081.9111817180001"/>
    <n v="1.3021343957981921"/>
    <n v="19577.244916652002"/>
    <n v="33609.299978520998"/>
    <n v="5.8120476849119029E-2"/>
    <n v="3.6632753392081829E-2"/>
    <n v="2.9104949625615939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336041000004"/>
    <n v="80.077810836114594"/>
    <n v="258.86033560599998"/>
    <n v="34.759699885575344"/>
    <n v="270.75493253643998"/>
    <n v="23.502358483999998"/>
    <n v="3.1558907068345396"/>
    <n v="102.50648682485594"/>
    <n v="217.38066632000005"/>
    <n v="282.36269408999999"/>
    <n v="2672.3206316379992"/>
    <n v="1.1290788104792919"/>
    <n v="18376.382421406997"/>
    <n v="32328.268050646999"/>
    <n v="9.6579339822745469E-2"/>
    <n v="8.9212946835289797E-2"/>
    <n v="8.3566157118400541E-2"/>
    <n v="1283.7571486079996"/>
    <n v="8728.9070266769995"/>
    <n v="15805.880392483001"/>
    <n v="7.9759224545162599E-2"/>
    <n v="7.0893491301522005E-2"/>
    <n v="7.700610629765392E-2"/>
    <n v="931.61680617599995"/>
    <n v="352.14034243199967"/>
    <n v="243.10188365299999"/>
    <n v="141.54476723300002"/>
    <n v="20.270626763692565"/>
    <n v="5.9803900596705421E-2"/>
    <n v="377.14054980999998"/>
    <n v="473.00049294600001"/>
    <n v="153.77578938799999"/>
    <n v="409.59055008000087"/>
    <n v="1200.8624952450014"/>
    <n v="1281.0319278740021"/>
    <n v="-0.23589747024347396"/>
    <n v="-0.26357125544577187"/>
    <n v="-0.54632891588316557"/>
    <n v="54.999714666284127"/>
    <n v="0.17305558531889992"/>
    <n v="172.01664075918868"/>
    <n v="0.54124717976802439"/>
    <n v="551.13531731300088"/>
    <n v="0.23285948591560535"/>
    <n v="518.73203081999998"/>
    <n v="2746.2528227749999"/>
    <n v="4948.7633294009993"/>
    <n v="7.5927588441129457E-2"/>
    <n v="8.7384149732490535E-2"/>
    <n v="-6.6846555779337957E-2"/>
    <n v="69.655204881532612"/>
    <n v="0.21916881431879479"/>
    <n v="1.1603158070570292"/>
    <n v="2.0908957357705749"/>
    <n v="377.81321388800006"/>
    <n v="50.732662061986346"/>
    <n v="0"/>
    <n v="0"/>
    <n v="140.91881693199991"/>
    <n v="18.922542819546258"/>
    <n v="3191.0526624579993"/>
    <n v="1.3482476247980868"/>
    <n v="-109.14148073999911"/>
    <n v="-1545.3903275299986"/>
    <n v="-3667.7314015269976"/>
    <n v="-14.655490215248481"/>
    <n v="-492.50203774758637"/>
    <n v="-3.024289789459059"/>
    <n v="0.72688169428493654"/>
    <n v="0.47918244478193794"/>
    <n v="-4.6113228999894874E-2"/>
    <n v="-1.5496485560025506"/>
    <n v="32.403286493000905"/>
    <n v="-1905.9278477689975"/>
    <n v="1.3690671596810547E-2"/>
    <n v="-0.80527116459799331"/>
    <n v="1372.021115387"/>
    <n v="104.7"/>
    <n v="2943.5636883648522"/>
    <n v="32441.125179481001"/>
    <n v="-4.231984869886074E-3"/>
    <n v="2184.3054462913083"/>
    <n v="22613.388716733851"/>
    <n v="-8.8958905415560396E-3"/>
    <n v="2552.3597245826163"/>
    <n v="31205.431553287497"/>
    <n v="4.8835100113384433E-2"/>
    <n v="495.44606573065897"/>
    <n v="4771.1332754408932"/>
    <n v="-9.9489536120309308E-2"/>
  </r>
  <r>
    <x v="199"/>
    <x v="7"/>
    <x v="7"/>
    <x v="16"/>
    <n v="236681.49706074136"/>
    <n v="6240.7220576092332"/>
    <n v="2503.4922681429998"/>
    <n v="1.0577473521305765"/>
    <n v="22080.737184795002"/>
    <n v="33588.077824289998"/>
    <n v="5.0132518625350952E-2"/>
    <n v="-8.4057642491878193E-3"/>
    <n v="3.4259433671920858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6.303045211488737"/>
    <n v="262.41622464"/>
    <n v="35.237183758718338"/>
    <n v="305.99211629515833"/>
    <n v="0"/>
    <n v="0"/>
    <n v="102.50648682485594"/>
    <n v="151.36265209800001"/>
    <n v="262.41622464"/>
    <n v="2760.295626087001"/>
    <n v="1.1662490141249215"/>
    <n v="21136.678047493999"/>
    <n v="32680.286479169998"/>
    <n v="0.14617022860951034"/>
    <n v="9.6327692512193641E-2"/>
    <n v="9.2628154505440818E-2"/>
    <n v="1283.7917131130007"/>
    <n v="10012.698739790001"/>
    <n v="15922.827384875996"/>
    <n v="0.10022498308158667"/>
    <n v="7.4566562868037423E-2"/>
    <n v="7.7880801712322922E-2"/>
    <n v="933.79761771400001"/>
    <n v="349.99409539900068"/>
    <n v="266.166215685"/>
    <n v="296.29074526099998"/>
    <n v="42.431798985796718"/>
    <n v="0.12518542807127869"/>
    <n v="356.06154876799997"/>
    <n v="465.95867923299994"/>
    <n v="92.026724027000014"/>
    <n v="-256.80335794400116"/>
    <n v="944.05913730100019"/>
    <n v="907.7913451200011"/>
    <n v="-3.2055090918136204"/>
    <n v="-0.45964031886623913"/>
    <n v="-0.64618027306057879"/>
    <n v="-34.483489449414748"/>
    <n v="-0.10850166199434499"/>
    <n v="121.89799044038094"/>
    <n v="0.38354977317345079"/>
    <n v="39.48738731699882"/>
    <n v="1.6683766076933709E-2"/>
    <n v="759.36310671900014"/>
    <n v="3505.6159294939998"/>
    <n v="5392.9107571819986"/>
    <n v="1.4090270803704525"/>
    <n v="0.23403519432018927"/>
    <n v="6.3035042549312026E-2"/>
    <n v="101.96708442001558"/>
    <n v="0.32083754587884794"/>
    <n v="1.4811533529358771"/>
    <n v="2.2785519037840021"/>
    <n v="619.72675890699998"/>
    <n v="83.216751227020836"/>
    <n v="104.00183749599999"/>
    <n v="13.965340230461884"/>
    <n v="139.63634781200017"/>
    <n v="18.750333192994745"/>
    <n v="3519.6587328060014"/>
    <n v="1.4870865600037695"/>
    <n v="-1016.1664646630013"/>
    <n v="-2561.5567921929996"/>
    <n v="-4485.1194120619994"/>
    <n v="-136.45057386943034"/>
    <n v="-602.26069146234113"/>
    <n v="4.1120553740128072"/>
    <n v="1.3421431536337858"/>
    <n v="0.78872655815487724"/>
    <n v="-0.42933920787319291"/>
    <n v="-1.8950021306105518"/>
    <n v="-719.87571940200132"/>
    <n v="-2621.7721543019989"/>
    <n v="-0.30415377980191421"/>
    <n v="-1.1077216372470187"/>
    <n v="1369.4952653989999"/>
    <n v="104.6"/>
    <n v="2393.3960498499046"/>
    <n v="32354.448122873142"/>
    <n v="1.8709504586968961E-3"/>
    <n v="1729.4305489913959"/>
    <n v="22493.773408488505"/>
    <n v="-1.4576145634773163E-2"/>
    <n v="2638.905952282028"/>
    <n v="31478.642812481117"/>
    <n v="5.8623185915305687E-2"/>
    <n v="725.96855326864261"/>
    <n v="5187.4597079452924"/>
    <n v="2.7006360302976651E-2"/>
  </r>
  <r>
    <x v="200"/>
    <x v="8"/>
    <x v="8"/>
    <x v="16"/>
    <n v="236681.49706074136"/>
    <n v="6240.7220576092332"/>
    <n v="2954.8947663270001"/>
    <n v="1.2484688507647317"/>
    <n v="25035.631951122003"/>
    <n v="33516.907688455998"/>
    <n v="4.0866426549796886E-2"/>
    <n v="-2.3519038135360382E-2"/>
    <n v="2.3929985658951658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6.283602946975122"/>
    <n v="280.10293887"/>
    <n v="37.612151237445836"/>
    <n v="343.60426753260418"/>
    <n v="0"/>
    <n v="0"/>
    <n v="102.50648682485594"/>
    <n v="133.55460409900007"/>
    <n v="280.10293887"/>
    <n v="2760.9850354130003"/>
    <n v="1.1665402955873765"/>
    <n v="23897.663082906998"/>
    <n v="32907.681860333003"/>
    <n v="8.9752253598586407E-2"/>
    <n v="9.5563956399919991E-2"/>
    <n v="8.5187918283494701E-2"/>
    <n v="1291.6127271380001"/>
    <n v="11304.311466928"/>
    <n v="16019.840564621998"/>
    <n v="8.1209791145321786E-2"/>
    <n v="7.532147381910681E-2"/>
    <n v="7.5103824528852003E-2"/>
    <n v="933.604224058"/>
    <n v="358.00850308000008"/>
    <n v="250.80199250500002"/>
    <n v="265.68810881600001"/>
    <n v="38.049195280352606"/>
    <n v="0.11225554684902744"/>
    <n v="313.94931373700001"/>
    <n v="492.79707500000001"/>
    <n v="146.13581821700001"/>
    <n v="193.90973091399974"/>
    <n v="1137.9688682149999"/>
    <n v="609.22582812300016"/>
    <n v="-0.6062548691806684"/>
    <n v="-0.49188046426083221"/>
    <n v="-0.74712364735122061"/>
    <n v="26.038149242463831"/>
    <n v="8.1928555177355172E-2"/>
    <n v="81.806688917874325"/>
    <n v="0.25740323417282168"/>
    <n v="459.59783972999975"/>
    <n v="0.19418410202638262"/>
    <n v="650.6027399840001"/>
    <n v="4156.2186694780003"/>
    <n v="5812.6310722440003"/>
    <n v="1.8178963392462459"/>
    <n v="0.35308679736320925"/>
    <n v="0.19289249427992461"/>
    <n v="87.362770096218171"/>
    <n v="0.27488534087522309"/>
    <n v="1.7560386938111003"/>
    <n v="2.4558874032946738"/>
    <n v="542.01050024300002"/>
    <n v="72.781031822322021"/>
    <n v="55.141482723999999"/>
    <n v="7.4043842454457955"/>
    <n v="108.59223974100007"/>
    <n v="14.581738273896143"/>
    <n v="3411.5877753970003"/>
    <n v="1.4414256364625997"/>
    <n v="-456.69300907000036"/>
    <n v="-3018.2498012629999"/>
    <n v="-5203.4052441210006"/>
    <n v="-61.324620853754332"/>
    <n v="-698.71192991099019"/>
    <n v="-2.7458162798648464"/>
    <n v="2.6273209124020265"/>
    <n v="1.1121699461205927"/>
    <n v="-0.19295678569786795"/>
    <n v="-2.1984841691218522"/>
    <n v="-191.00490025400035"/>
    <n v="-3286.0586267580002"/>
    <n v="-8.070123884884052E-2"/>
    <n v="-1.3883884746236306"/>
    <n v="1371.250893425"/>
    <n v="104.9"/>
    <n v="2816.8682233813156"/>
    <n v="32210.391784453092"/>
    <n v="-7.015363736821989E-3"/>
    <n v="2123.8815033689229"/>
    <n v="22526.011863539425"/>
    <n v="-1.2116088322076779E-2"/>
    <n v="2632.016239669209"/>
    <n v="31631.608509831345"/>
    <n v="5.2352855622422423E-2"/>
    <n v="620.21233554242144"/>
    <n v="5581.7596903350714"/>
    <n v="0.15372521300298669"/>
  </r>
  <r>
    <x v="201"/>
    <x v="9"/>
    <x v="9"/>
    <x v="16"/>
    <n v="236681.49706074136"/>
    <n v="6240.7220576092332"/>
    <n v="2778.2621795190003"/>
    <n v="1.1738400398937792"/>
    <n v="27813.894130641002"/>
    <n v="33620.437254102006"/>
    <n v="4.0650274042586476E-2"/>
    <n v="3.8706510366316671E-2"/>
    <n v="2.100431885477815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7.916745336721618"/>
    <n v="278.28351233699999"/>
    <n v="37.367839106338998"/>
    <n v="380.97210663894316"/>
    <n v="0"/>
    <n v="0"/>
    <n v="102.50648682485594"/>
    <n v="207.97323894299996"/>
    <n v="278.28351233699999"/>
    <n v="2595.1915842649996"/>
    <n v="1.0964911142162397"/>
    <n v="26492.854667171996"/>
    <n v="32962.981516915999"/>
    <n v="2.1772444717153228E-2"/>
    <n v="8.7867885774485677E-2"/>
    <n v="8.26671994259498E-2"/>
    <n v="1298.6621290189998"/>
    <n v="12602.973595947"/>
    <n v="16146.468533171997"/>
    <n v="0.10804119267251466"/>
    <n v="7.8603474158894127E-2"/>
    <n v="7.7182720952182038E-2"/>
    <n v="937.09354958599999"/>
    <n v="361.56857943299985"/>
    <n v="225.98132640699998"/>
    <n v="208.18718309600001"/>
    <n v="29.814487444645451"/>
    <n v="8.7960903442558233E-2"/>
    <n v="340.65104509999998"/>
    <n v="418.74891749899996"/>
    <n v="102.96098314400001"/>
    <n v="183.07059525400064"/>
    <n v="1321.0394634690006"/>
    <n v="657.45573718600053"/>
    <n v="0.35768068544744192"/>
    <n v="-0.44363462074444526"/>
    <n v="-0.73518537906896442"/>
    <n v="24.582672868771478"/>
    <n v="7.7348925677539482E-2"/>
    <n v="88.282988813777067"/>
    <n v="0.27778079205628514"/>
    <n v="391.25777835000065"/>
    <n v="0.16530982912009773"/>
    <n v="715.12154176800004"/>
    <n v="4871.3402112460008"/>
    <n v="6204.2678148039995"/>
    <n v="1.2106805127129898"/>
    <n v="0.43479723508884893"/>
    <n v="0.31310732575552569"/>
    <n v="96.026338354903444"/>
    <n v="0.30214509822222102"/>
    <n v="2.0581837920333212"/>
    <n v="2.6213573481038748"/>
    <n v="562.05339691500001"/>
    <n v="75.472386878805878"/>
    <n v="0"/>
    <n v="0"/>
    <n v="153.06814485300004"/>
    <n v="20.55395147609757"/>
    <n v="3310.3131260329997"/>
    <n v="1.3986362124384608"/>
    <n v="-532.05094651399941"/>
    <n v="-3550.3007477769993"/>
    <n v="-5546.8120776180003"/>
    <n v="-71.443665486131962"/>
    <n v="-744.82451198374088"/>
    <n v="1.8203951769544662"/>
    <n v="2.4781908867819533"/>
    <n v="1.4738554503666066"/>
    <n v="-0.22479617254468151"/>
    <n v="-2.3435765560475899"/>
    <n v="-323.86376341799939"/>
    <n v="-3571.6483227309996"/>
    <n v="-0.13683526910212326"/>
    <n v="-1.5090526158934936"/>
    <n v="1382.754472979"/>
    <n v="105.3"/>
    <n v="2638.4256215754986"/>
    <n v="32246.937431443956"/>
    <n v="-8.6878402099040963E-3"/>
    <n v="1849.873446480532"/>
    <n v="22506.809219921706"/>
    <n v="-1.5805705136769932E-2"/>
    <n v="2464.5694057597339"/>
    <n v="31625.465923682517"/>
    <n v="5.1361176119461005E-2"/>
    <n v="679.12776996011405"/>
    <n v="5946.213531104524"/>
    <n v="0.27177295380858491"/>
  </r>
  <r>
    <x v="202"/>
    <x v="10"/>
    <x v="10"/>
    <x v="16"/>
    <n v="236681.49706074136"/>
    <n v="6240.7220576092332"/>
    <n v="3071.9020799589998"/>
    <n v="1.2979054628721713"/>
    <n v="30885.796210600001"/>
    <n v="33605.033752788993"/>
    <n v="3.5924309631041984E-2"/>
    <n v="-4.9893024540361708E-3"/>
    <n v="1.1807748117590888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70.703131807481057"/>
    <n v="292.22698122000003"/>
    <n v="39.240164553968164"/>
    <n v="420.21227119291132"/>
    <n v="0"/>
    <n v="0"/>
    <n v="102.50648682485594"/>
    <n v="149.01161299300003"/>
    <n v="292.22698122000003"/>
    <n v="2642.3624796120002"/>
    <n v="1.1164212295538551"/>
    <n v="29135.217146783994"/>
    <n v="33090.832664319998"/>
    <n v="5.0845325597214108E-2"/>
    <n v="8.4402971576121644E-2"/>
    <n v="7.8412794848555789E-2"/>
    <n v="1288.7506404649998"/>
    <n v="13891.724236411999"/>
    <n v="16236.296726454999"/>
    <n v="7.4924106637702881E-2"/>
    <n v="7.826107551490602E-2"/>
    <n v="7.860255394227611E-2"/>
    <n v="934.90287021400002"/>
    <n v="353.84777025099982"/>
    <n v="245.71675677300001"/>
    <n v="120.20753763699999"/>
    <n v="17.214922015527961"/>
    <n v="5.078873470457651E-2"/>
    <n v="370.57313693999998"/>
    <n v="528.48112983199997"/>
    <n v="88.633277964999991"/>
    <n v="429.53960034699958"/>
    <n v="1750.5790638160001"/>
    <n v="514.2010884690003"/>
    <n v="-0.25009791727324771"/>
    <n v="-0.40602042600415911"/>
    <n v="-0.79660646996109175"/>
    <n v="57.678468051424446"/>
    <n v="0.1814842333183162"/>
    <n v="69.046791097509256"/>
    <n v="0.21725445159620441"/>
    <n v="549.74713798399955"/>
    <n v="0.23227296802289274"/>
    <n v="981.99210945300013"/>
    <n v="5853.3323206990008"/>
    <n v="6740.7792684300002"/>
    <n v="1.204342874619345"/>
    <n v="0.52405820546000959"/>
    <n v="0.44745406737901972"/>
    <n v="131.8616501623595"/>
    <n v="0.41490024427257366"/>
    <n v="2.4730840363058952"/>
    <n v="2.8480381238673944"/>
    <n v="863.06049869000003"/>
    <n v="115.89154378297903"/>
    <n v="497.49693574100002"/>
    <n v="66.803761726830203"/>
    <n v="118.93161076300009"/>
    <n v="15.970106379380454"/>
    <n v="3624.3545890650003"/>
    <n v="1.5313214738264289"/>
    <n v="-552.45250910600055"/>
    <n v="-4102.7532568830002"/>
    <n v="-6226.5781799610004"/>
    <n v="-74.183182110935036"/>
    <n v="-836.10333094422401"/>
    <n v="-5.3393049796150667"/>
    <n v="3.5921969100746818"/>
    <n v="1.9248130580023961"/>
    <n v="-0.23341601095425743"/>
    <n v="-2.6307836722711904"/>
    <n v="-432.24497146900057"/>
    <n v="-4251.3758797629998"/>
    <n v="-0.18262727624968092"/>
    <n v="-1.79624344638649"/>
    <n v="1407.9725903999999"/>
    <n v="105.5"/>
    <n v="2911.755526027488"/>
    <n v="32175.789014213475"/>
    <n v="-1.5871035513129406E-2"/>
    <n v="2045.4986632398104"/>
    <n v="22444.847418223351"/>
    <n v="-2.037464818803747E-2"/>
    <n v="2504.6089854142183"/>
    <n v="31700.595361069689"/>
    <n v="4.8912965602634584E-2"/>
    <n v="930.79820801232245"/>
    <n v="6446.5956465303734"/>
    <n v="0.40451162540218655"/>
  </r>
  <r>
    <x v="203"/>
    <x v="11"/>
    <x v="11"/>
    <x v="16"/>
    <n v="236681.49706074136"/>
    <n v="6240.7220576092332"/>
    <n v="2746.920724435"/>
    <n v="1.1605980013427231"/>
    <n v="33632.716935035001"/>
    <n v="33632.716935035001"/>
    <n v="3.3772602667506924E-2"/>
    <n v="1.0180494280655816E-2"/>
    <n v="3.3772602667506924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12.87974629267003"/>
    <n v="419.92724514000003"/>
    <n v="56.387723444273021"/>
    <n v="476.59999463718435"/>
    <n v="0"/>
    <n v="0"/>
    <n v="102.50648682485594"/>
    <n v="284.52387740599994"/>
    <n v="419.92724514000003"/>
    <n v="4193.5291582640002"/>
    <n v="1.7718027012427522"/>
    <n v="33328.746305047993"/>
    <n v="33328.746305047993"/>
    <n v="6.0145795179860961E-2"/>
    <n v="8.1289983046064274E-2"/>
    <n v="8.1289983046064274E-2"/>
    <n v="2539.8174564010001"/>
    <n v="16431.541692813"/>
    <n v="16431.541692813"/>
    <n v="8.3275295256244775E-2"/>
    <n v="7.9033086492616089E-2"/>
    <n v="7.9033086492616089E-2"/>
    <n v="939.73958792099995"/>
    <n v="1600.0778684800002"/>
    <n v="288.71015214200003"/>
    <n v="25.740211659"/>
    <n v="3.6862558295718491"/>
    <n v="1.0875464275263601E-2"/>
    <n v="542.10683839099988"/>
    <n v="708.09949345900009"/>
    <n v="89.055006212000009"/>
    <n v="-1446.6084338290002"/>
    <n v="303.97062998699994"/>
    <n v="303.97062998699994"/>
    <n v="0.17003736937565339"/>
    <n v="-0.82232523970407612"/>
    <n v="-0.82232523970407612"/>
    <n v="-194.25021177586981"/>
    <n v="-0.61120469990002901"/>
    <n v="40.817098717121809"/>
    <n v="0.12843024645436887"/>
    <n v="-1420.8682221700003"/>
    <n v="-0.60032923562476548"/>
    <n v="1101.3372796540002"/>
    <n v="6954.6696003530014"/>
    <n v="6954.6696003530014"/>
    <n v="0.24101759825741609"/>
    <n v="0.47093218378407076"/>
    <n v="0.47093218378407076"/>
    <n v="147.8872891976645"/>
    <n v="0.465324621202373"/>
    <n v="2.9384086575082682"/>
    <n v="2.9384086575082682"/>
    <n v="704.03673580700001"/>
    <n v="94.53787343581034"/>
    <n v="131.65953744399999"/>
    <n v="17.679209129948429"/>
    <n v="397.3005438470002"/>
    <n v="53.349415761854168"/>
    <n v="5294.8664379180009"/>
    <n v="2.2371273224451254"/>
    <n v="-2547.9457134830004"/>
    <n v="-6650.6989703660001"/>
    <n v="-6650.6989703660001"/>
    <n v="-342.13750097353432"/>
    <n v="-893.05416257780985"/>
    <n v="0.19969668205528657"/>
    <n v="1.2042302322180674"/>
    <n v="1.2042302322180674"/>
    <n v="-1.0765293211024021"/>
    <n v="-2.8099784110538986"/>
    <n v="-2522.2055018240003"/>
    <n v="-4689.1342281950001"/>
    <n v="-1.0656538568271383"/>
    <n v="-1.9812001725642254"/>
    <n v="2724.6396591389998"/>
    <n v="106.1"/>
    <n v="2588.9922002214894"/>
    <n v="32129.861115414617"/>
    <n v="6.2131564509155801E-3"/>
    <n v="1620.2342189236572"/>
    <n v="22523.039090632476"/>
    <n v="-8.4442677771811026E-3"/>
    <n v="3952.4308748953822"/>
    <n v="31820.065463158866"/>
    <n v="5.2318499646543781E-2"/>
    <n v="1038.0181712101794"/>
    <n v="6624.6846048229172"/>
    <n v="0.42974235011254014"/>
  </r>
  <r>
    <x v="204"/>
    <x v="0"/>
    <x v="0"/>
    <x v="17"/>
    <n v="239914.72879376091"/>
    <n v="6771.0974251965126"/>
    <n v="2524.8434527580002"/>
    <n v="1.0523920167187584"/>
    <n v="2524.8434527580002"/>
    <n v="33414.815102505003"/>
    <n v="-7.9446616387900848E-2"/>
    <n v="-7.9446616387900848E-2"/>
    <n v="1.6401958759009405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6.729646058935117"/>
    <n v="148.70394378200001"/>
    <n v="19.967927668652766"/>
    <n v="19.967927668652766"/>
    <n v="0"/>
    <n v="0"/>
    <n v="0"/>
    <n v="167.70704232799994"/>
    <n v="148.70394378200001"/>
    <n v="2401.9889045110003"/>
    <n v="1.0011844277288344"/>
    <n v="2401.9889045110003"/>
    <n v="33489.892748329999"/>
    <n v="7.1913329950744842E-2"/>
    <n v="7.1913329950744842E-2"/>
    <n v="7.3105399107809443E-2"/>
    <n v="1256.0337295929999"/>
    <n v="1256.0337295929999"/>
    <n v="16523.130022107001"/>
    <n v="7.8654035020004009E-2"/>
    <n v="7.8654035020004009E-2"/>
    <n v="8.1494115973434145E-2"/>
    <n v="938.335097443"/>
    <n v="317.69863214999987"/>
    <n v="166.35886689699998"/>
    <n v="135.35211587500001"/>
    <n v="19.383777134351931"/>
    <n v="5.6416759636026104E-2"/>
    <n v="305.35630844599996"/>
    <n v="497.644703252"/>
    <n v="41.243180448000004"/>
    <n v="122.85454824699991"/>
    <n v="122.85454824699991"/>
    <n v="-75.077645824999763"/>
    <n v="-0.75522244076363654"/>
    <n v="-0.75522244076363654"/>
    <n v="-1.04503217350313"/>
    <n v="16.496877424834306"/>
    <n v="5.1207588989923988E-2"/>
    <n v="-10.081407145220542"/>
    <n v="-3.1293470893793744E-2"/>
    <n v="258.20666412199989"/>
    <n v="0.10762434862595009"/>
    <n v="192.15273772799995"/>
    <n v="192.15273772799995"/>
    <n v="7031.9390765700009"/>
    <n v="0.6725912478520768"/>
    <n v="0.6725912478520768"/>
    <n v="0.50612263730918405"/>
    <n v="25.802220645278865"/>
    <n v="8.0092097177235491E-2"/>
    <n v="8.0092097177235491E-2"/>
    <n v="2.9310159955268529"/>
    <n v="115.315059572"/>
    <n v="15.484476807257357"/>
    <n v="0"/>
    <n v="0"/>
    <n v="76.837678155999953"/>
    <n v="10.31774383802151"/>
    <n v="2594.1416422390002"/>
    <n v="1.0812765249060698"/>
    <n v="-69.298189481000037"/>
    <n v="-69.298189481000037"/>
    <n v="-7107.0167223950011"/>
    <n v="-9.305343220444561"/>
    <n v="-954.32839401174601"/>
    <n v="-1.1790560379552013"/>
    <n v="-1.1790560379552013"/>
    <n v="1.3676623848188076"/>
    <n v="-2.8884508187311492E-2"/>
    <n v="-2.9623094664206469"/>
    <n v="66.053926393999973"/>
    <n v="-5145.8182706520001"/>
    <n v="2.7532251448714611E-2"/>
    <n v="-2.1448530052840256"/>
    <n v="1370.2931274770001"/>
    <n v="106.1"/>
    <n v="2379.6828018454294"/>
    <n v="31851.844997407334"/>
    <n v="-1.1030535182218637E-2"/>
    <n v="1873.0853967464657"/>
    <n v="22604.14640395646"/>
    <n v="-2.0396965060203165E-3"/>
    <n v="2263.8915216880305"/>
    <n v="31912.598010787791"/>
    <n v="4.3968130180243259E-2"/>
    <n v="181.10531359849196"/>
    <n v="6694.4689285851691"/>
    <n v="0.46418944044741095"/>
  </r>
  <r>
    <x v="205"/>
    <x v="1"/>
    <x v="1"/>
    <x v="17"/>
    <n v="239914.72879376091"/>
    <n v="6771.0974251965126"/>
    <n v="2807.4076824540002"/>
    <n v="1.1701689581831993"/>
    <n v="5332.251135212"/>
    <n v="33564.045872044"/>
    <n v="-1.2714692134215055E-2"/>
    <n v="5.6140269977497992E-2"/>
    <n v="1.7389195328729734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2.204212698329471"/>
    <n v="362.57187251200003"/>
    <n v="48.686058626805284"/>
    <n v="68.653986295458054"/>
    <n v="0"/>
    <n v="0"/>
    <n v="0"/>
    <n v="126.32988617799998"/>
    <n v="362.57187251200003"/>
    <n v="2714.0074014949996"/>
    <n v="1.131238342531298"/>
    <n v="5115.9963060059999"/>
    <n v="33565.552037473994"/>
    <n v="2.8676765128078818E-2"/>
    <n v="4.8533814954526244E-2"/>
    <n v="7.6990827447286359E-2"/>
    <n v="1319.5625471020001"/>
    <n v="2575.5962766949997"/>
    <n v="16617.808192157001"/>
    <n v="7.7295597710101971E-2"/>
    <n v="7.7957635279007009E-2"/>
    <n v="8.3784800082367994E-2"/>
    <n v="946.25121296700001"/>
    <n v="373.31133413500004"/>
    <n v="254.88371343099999"/>
    <n v="317.80527714399994"/>
    <n v="45.51289519529459"/>
    <n v="0.13246593018355138"/>
    <n v="318.92269044900002"/>
    <n v="461.07844755899998"/>
    <n v="41.754725809999996"/>
    <n v="93.400280959000611"/>
    <n v="216.25482920600052"/>
    <n v="-1.5061654299993279"/>
    <n v="3.7103343773890094"/>
    <n v="-0.58550561438121562"/>
    <n v="-1.0006437346895287"/>
    <n v="12.541765920850596"/>
    <n v="3.8930615651901368E-2"/>
    <n v="-0.20224751004147556"/>
    <n v="-6.2779198158112264E-4"/>
    <n v="411.20555810300056"/>
    <n v="0.17139654583545275"/>
    <n v="329.84726874999996"/>
    <n v="522.00000647799993"/>
    <n v="7159.6163457170005"/>
    <n v="0.63153420090873547"/>
    <n v="0.64641109397171337"/>
    <n v="0.5117054375731096"/>
    <n v="44.29180717465222"/>
    <n v="0.13748521001957667"/>
    <n v="0.21757730719681218"/>
    <n v="2.9842337657691944"/>
    <n v="250.07881426700001"/>
    <n v="33.580519438451873"/>
    <n v="0"/>
    <n v="0"/>
    <n v="79.768454482999942"/>
    <n v="10.711287736200353"/>
    <n v="3043.8546702449994"/>
    <n v="1.2687235525508747"/>
    <n v="-236.44698779099934"/>
    <n v="-305.74517727199941"/>
    <n v="-7161.1225111470012"/>
    <n v="-31.750041253801633"/>
    <n v="-961.5937055346144"/>
    <n v="0.29672827115953759"/>
    <n v="-2.4937835735556662"/>
    <n v="1.9882977262136912"/>
    <n v="-9.8554594367675288E-2"/>
    <n v="-2.9848615577507758"/>
    <n v="81.3582893530006"/>
    <n v="-5084.427699554999"/>
    <n v="3.3911335815876076E-2"/>
    <n v="-2.1192645091522291"/>
    <n v="1444.3100956789999"/>
    <n v="106.3"/>
    <n v="2641.0232196180623"/>
    <n v="31932.0041390726"/>
    <n v="-2.5335587231283152E-2"/>
    <n v="1589.6976696763875"/>
    <n v="22657.190489038439"/>
    <n v="-4.8258576240575168E-3"/>
    <n v="2553.1584209736593"/>
    <n v="31923.995244525417"/>
    <n v="4.8104285234268795E-2"/>
    <n v="310.29846542803386"/>
    <n v="6809.9986082685009"/>
    <n v="0.46975740068073701"/>
  </r>
  <r>
    <x v="206"/>
    <x v="2"/>
    <x v="2"/>
    <x v="17"/>
    <n v="239914.72879376091"/>
    <n v="6771.0974251965126"/>
    <n v="2723.141181985"/>
    <n v="1.1350454370502228"/>
    <n v="8055.392317197"/>
    <n v="33819.543418118003"/>
    <n v="2.3743397084258655E-2"/>
    <n v="0.10353907766737791"/>
    <n v="2.5758736018912654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3.37484192198805"/>
    <n v="210.088211398"/>
    <n v="28.210591478204535"/>
    <n v="96.864577773662589"/>
    <n v="0"/>
    <n v="0"/>
    <n v="0"/>
    <n v="625.29486307399998"/>
    <n v="210.088211398"/>
    <n v="3219.5600083220002"/>
    <n v="1.3419601307969911"/>
    <n v="8335.5563143279996"/>
    <n v="33960.610935211"/>
    <n v="0.13986855811686238"/>
    <n v="8.2021017463848267E-2"/>
    <n v="7.5580950987238271E-2"/>
    <n v="1361.988430805"/>
    <n v="3937.5847074999997"/>
    <n v="16765.478626272998"/>
    <n v="0.12160771273969684"/>
    <n v="9.2666363196097778E-2"/>
    <n v="8.960098789396187E-2"/>
    <n v="954.69697268799996"/>
    <n v="407.29145811700005"/>
    <n v="436.858880231"/>
    <n v="331.74613227099996"/>
    <n v="47.50936512187937"/>
    <n v="0.1382766843615427"/>
    <n v="349.75021752300006"/>
    <n v="503.29528442100002"/>
    <n v="235.92106307100002"/>
    <n v="-496.41882633700016"/>
    <n v="-280.16399713099963"/>
    <n v="-141.06751709299988"/>
    <n v="0.391084288735984"/>
    <n v="-2.6992596912109121"/>
    <n v="-1.0653559437500193"/>
    <n v="-66.658993470854938"/>
    <n v="-0.2069146937467683"/>
    <n v="-18.942510239263896"/>
    <n v="-5.8799023220565363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45.96257859539304"/>
    <n v="0.45307918220756482"/>
    <n v="0.67065648940437694"/>
    <n v="3.1995447792832183"/>
    <n v="983.87595240826909"/>
    <n v="132.11461211422983"/>
    <n v="340.00959508026898"/>
    <n v="45.656401764056923"/>
    <n v="103.1277388059998"/>
    <n v="13.847966481163242"/>
    <n v="4306.5636995362693"/>
    <n v="1.7950393130045559"/>
    <n v="-1583.422517551269"/>
    <n v="-1889.1676948232684"/>
    <n v="-7817.2466969452689"/>
    <n v="-212.62157206624801"/>
    <n v="-1049.6978939674393"/>
    <n v="0.7075653684806138"/>
    <n v="1.6143308763166817"/>
    <n v="1.7456502498273099"/>
    <n v="-0.65999387595433312"/>
    <n v="-3.2583438025037839"/>
    <n v="-1251.6763852802692"/>
    <n v="-5611.4828827192687"/>
    <n v="-0.5217171915927904"/>
    <n v="-2.3389488886041239"/>
    <n v="1549.1738843810001"/>
    <n v="106.5"/>
    <n v="2556.9400769812205"/>
    <n v="32113.926279662097"/>
    <n v="-2.4505834544144345E-2"/>
    <n v="1568.3678635577462"/>
    <n v="22497.125825856048"/>
    <n v="-1.7542490182839487E-2"/>
    <n v="3023.0610406779347"/>
    <n v="32228.575909279385"/>
    <n v="4.6816787985753061E-2"/>
    <n v="1020.6607429241961"/>
    <n v="7281.6306148317726"/>
    <n v="0.49068677689591267"/>
  </r>
  <r>
    <x v="207"/>
    <x v="3"/>
    <x v="3"/>
    <x v="17"/>
    <n v="239914.72879376091"/>
    <n v="6771.0974251965126"/>
    <n v="1667.9836523859999"/>
    <n v="0.69524020503962347"/>
    <n v="9723.3759695829995"/>
    <n v="32352.014166445995"/>
    <n v="-0.11638436974704447"/>
    <n v="-0.46803483084783837"/>
    <n v="-3.3557393804931168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1.779491251349803"/>
    <n v="257.22049153900002"/>
    <n v="34.539502042230126"/>
    <n v="131.40407981589271"/>
    <n v="0"/>
    <n v="0"/>
    <n v="0"/>
    <n v="93.383488350999983"/>
    <n v="257.22049153900002"/>
    <n v="3402.4649257950005"/>
    <n v="1.4181975999980718"/>
    <n v="11738.021240123"/>
    <n v="34651.096647274004"/>
    <n v="0.25460582756930905"/>
    <n v="0.12695776922953583"/>
    <n v="9.69659107633567E-2"/>
    <n v="1307.8856560160004"/>
    <n v="5245.4703635160004"/>
    <n v="16798.502771987001"/>
    <n v="2.5904104443609022E-2"/>
    <n v="7.5219920222719283E-2"/>
    <n v="8.4396604226162797E-2"/>
    <n v="948.59646981200001"/>
    <n v="359.28918620400043"/>
    <n v="270.42160370300002"/>
    <n v="168.46883947400002"/>
    <n v="24.126423272634543"/>
    <n v="7.0220298820762167E-2"/>
    <n v="356.70846973199997"/>
    <n v="1229.9007744839998"/>
    <n v="69.079582385999998"/>
    <n v="-1734.4812734090006"/>
    <n v="-2014.6452705400002"/>
    <n v="-2299.0824808280004"/>
    <n v="-5.0952616356775433"/>
    <n v="-4.423892634738567"/>
    <n v="-2.2182281748174502"/>
    <n v="-232.90570330022391"/>
    <n v="-0.72295739495844846"/>
    <n v="-308.72020952410838"/>
    <n v="-0.95829151148297043"/>
    <n v="-1566.0124339350004"/>
    <n v="-0.65273709613768627"/>
    <n v="625.24383709500023"/>
    <n v="2234.2475347872692"/>
    <n v="7897.8128846952686"/>
    <n v="0.54912819855726513"/>
    <n v="0.73049351670649365"/>
    <n v="0.64181886376165287"/>
    <n v="83.957583079885424"/>
    <n v="0.2606108596327496"/>
    <n v="0.93126734903712671"/>
    <n v="3.2919249786804481"/>
    <n v="552.34741683699997"/>
    <n v="74.169070347840076"/>
    <n v="0"/>
    <n v="0"/>
    <n v="72.896420258000262"/>
    <n v="9.7885127320453531"/>
    <n v="4027.7087628900008"/>
    <n v="1.6788084596308217"/>
    <n v="-2359.7251105040009"/>
    <n v="-4248.8928053272693"/>
    <n v="-10196.895365523271"/>
    <n v="-316.86328638010934"/>
    <n v="-1369.2365106475108"/>
    <n v="-119.438940561697"/>
    <n v="5.0465554453300205"/>
    <n v="2.4883007082006543"/>
    <n v="-0.98356825459119823"/>
    <n v="-4.2502164901634192"/>
    <n v="-2191.2562710300008"/>
    <n v="-7990.4098294532687"/>
    <n v="-0.91334795577043604"/>
    <n v="-3.3305207519468736"/>
    <n v="417.62121387000002"/>
    <n v="106.3"/>
    <n v="1569.1285535145812"/>
    <n v="30673.925366710268"/>
    <n v="-5.8328530148295421E-2"/>
    <n v="1012.0196405766699"/>
    <n v="21384.424015879933"/>
    <n v="-6.0250393033958294E-2"/>
    <n v="3200.8136649059275"/>
    <n v="32826.722382503925"/>
    <n v="6.8537032947266319E-2"/>
    <n v="588.18799350423353"/>
    <n v="7482.4768307429158"/>
    <n v="0.5988841021761997"/>
  </r>
  <r>
    <x v="208"/>
    <x v="4"/>
    <x v="4"/>
    <x v="17"/>
    <n v="239914.72879376091"/>
    <n v="6771.0974251965126"/>
    <n v="2052.2931209390003"/>
    <n v="0.85542606377586072"/>
    <n v="11775.669090522"/>
    <n v="31324.436800137002"/>
    <n v="-0.16389438061391215"/>
    <n v="-0.33364304459022409"/>
    <n v="-6.7904520374342248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1.627934954850318"/>
    <n v="252.35264162199999"/>
    <n v="33.885848396116948"/>
    <n v="165.28992821200967"/>
    <n v="0"/>
    <n v="0"/>
    <n v="0"/>
    <n v="97.22513581900003"/>
    <n v="252.35264162199999"/>
    <n v="2716.8508902850003"/>
    <n v="1.1324235506276485"/>
    <n v="14454.872130408001"/>
    <n v="34469.514025445002"/>
    <n v="-6.2648537932671111E-2"/>
    <n v="8.5681145743400355E-2"/>
    <n v="7.2933939114858237E-2"/>
    <n v="1303.6119200159999"/>
    <n v="6549.0822835320005"/>
    <n v="16814.295442356"/>
    <n v="1.2263110970991642E-2"/>
    <n v="6.2071579130636767E-2"/>
    <n v="7.7115210864765027E-2"/>
    <n v="948.283927436"/>
    <n v="355.32799257999989"/>
    <n v="206.04838341699997"/>
    <n v="166.09026483700001"/>
    <n v="23.785787587976245"/>
    <n v="6.9228873805316476E-2"/>
    <n v="333.82637938300002"/>
    <n v="669.81188811800007"/>
    <n v="37.462054514000002"/>
    <n v="-664.55776934599999"/>
    <n v="-2679.2030398860002"/>
    <n v="-3145.0772253080008"/>
    <n v="-4.662747181797922"/>
    <n v="-4.4801858585780074"/>
    <n v="-3.1249669227707666"/>
    <n v="-89.236647882020833"/>
    <n v="-0.27699748685178771"/>
    <n v="-422.32016818157228"/>
    <n v="-1.3109146075027429"/>
    <n v="-498.46750450899998"/>
    <n v="-0.20776861304647123"/>
    <n v="533.10587041300005"/>
    <n v="2767.3534052002692"/>
    <n v="7950.0314646632687"/>
    <n v="0.10858798102083012"/>
    <n v="0.56171930923007651"/>
    <n v="0.64658802065809384"/>
    <n v="71.585320398405557"/>
    <n v="0.22220639520272079"/>
    <n v="1.1534737442398473"/>
    <n v="3.3136904535350111"/>
    <n v="452.46399556900002"/>
    <n v="60.756749998751815"/>
    <n v="0"/>
    <n v="0"/>
    <n v="80.641874844000029"/>
    <n v="10.828570399653758"/>
    <n v="3249.9567606980004"/>
    <n v="1.3546299458303692"/>
    <n v="-1197.663639759"/>
    <n v="-5446.5564450862694"/>
    <n v="-11095.108689971272"/>
    <n v="-160.8219682804264"/>
    <n v="-1489.8483669133489"/>
    <n v="2.9995404196357076"/>
    <n v="4.4348892298900555"/>
    <n v="2.3138269542338512"/>
    <n v="-0.4992038820545085"/>
    <n v="-4.6246050610377551"/>
    <n v="-1031.5733749220001"/>
    <n v="-8894.0355544022696"/>
    <n v="-0.42997500824919199"/>
    <n v="-3.7071652912347424"/>
    <n v="875.43210095399991"/>
    <n v="105.7"/>
    <n v="1941.6207388259227"/>
    <n v="29682.336117680956"/>
    <n v="-8.9312475707547634E-2"/>
    <n v="1369.9298139413436"/>
    <n v="20583.431153988895"/>
    <n v="-9.5631702953994036E-2"/>
    <n v="2570.34142884106"/>
    <n v="32636.65094266499"/>
    <n v="4.7744652362758933E-2"/>
    <n v="504.35749329517512"/>
    <n v="7528.8464283761869"/>
    <n v="0.60866452371732493"/>
  </r>
  <r>
    <x v="209"/>
    <x v="5"/>
    <x v="5"/>
    <x v="17"/>
    <n v="239914.72879376091"/>
    <n v="6771.0974251965126"/>
    <n v="2584.3721989320002"/>
    <n v="1.0772044767429085"/>
    <n v="14360.041289454"/>
    <n v="31497.424489555"/>
    <n v="-0.1294482718441673"/>
    <n v="7.1737911865770831E-2"/>
    <n v="-5.9789339720911938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59.466737039352822"/>
    <n v="227.63172115"/>
    <n v="30.566329496126855"/>
    <n v="195.85625770813652"/>
    <n v="0"/>
    <n v="0"/>
    <n v="0"/>
    <n v="175.02334890199998"/>
    <n v="227.63172115"/>
    <n v="2799.1066348439995"/>
    <n v="1.1667089590194395"/>
    <n v="17253.978765251999"/>
    <n v="34878.663280531"/>
    <n v="0.17119520981894176"/>
    <n v="9.8695292735841766E-2"/>
    <n v="8.6802831143524273E-2"/>
    <n v="1338.9477476619998"/>
    <n v="7888.030031194"/>
    <n v="16874.421845937999"/>
    <n v="4.7017047268049339E-2"/>
    <n v="5.9485727000551325E-2"/>
    <n v="7.4047841670344949E-2"/>
    <n v="950.668935852"/>
    <n v="388.27881180999975"/>
    <n v="289.121567793"/>
    <n v="26.587952999000002"/>
    <n v="3.8076608707557824"/>
    <n v="1.1082251236795026E-2"/>
    <n v="317.76314457900003"/>
    <n v="778.32101483199995"/>
    <n v="48.365206979"/>
    <n v="-214.7344359119993"/>
    <n v="-2893.9374757979995"/>
    <n v="-3381.238790976"/>
    <n v="-11.021614577280037"/>
    <n v="-4.6573234947620179"/>
    <n v="-3.4023305785216573"/>
    <n v="-28.834485321691755"/>
    <n v="-8.9504482276531058E-2"/>
    <n v="-454.0318830254472"/>
    <n v="-1.4093502337168433"/>
    <n v="-188.14648291299929"/>
    <n v="-7.8422231039736043E-2"/>
    <n v="634.01283350099993"/>
    <n v="3401.3662387012691"/>
    <n v="8128.5150470992685"/>
    <n v="0.39181585379800743"/>
    <n v="0.5269739573187262"/>
    <n v="0.65477518890808306"/>
    <n v="85.135081682198049"/>
    <n v="0.26426590676140588"/>
    <n v="1.4177396510012532"/>
    <n v="3.3880850450356568"/>
    <n v="555.21449241599998"/>
    <n v="74.554060525813853"/>
    <n v="0"/>
    <n v="0"/>
    <n v="78.798341084999947"/>
    <n v="10.581021156384198"/>
    <n v="3433.1194683449994"/>
    <n v="1.4309748657808454"/>
    <n v="-848.74726941299923"/>
    <n v="-6295.3037144992686"/>
    <n v="-11509.753838075269"/>
    <n v="-113.96956700388981"/>
    <n v="-1545.5268117139542"/>
    <n v="0.95517881104489843"/>
    <n v="3.3831566713311583"/>
    <n v="2.2841154102467387"/>
    <n v="-0.35377038903793695"/>
    <n v="-4.7974352787525003"/>
    <n v="-822.15931641399925"/>
    <n v="-9306.0447017732713"/>
    <n v="-0.34268813780114193"/>
    <n v="-3.8788967849377318"/>
    <n v="1067.940382648"/>
    <n v="105.3"/>
    <n v="2454.2945858803423"/>
    <n v="29835.691286086105"/>
    <n v="-7.9819689304487018E-2"/>
    <n v="1703.8020466533712"/>
    <n v="20670.12625844761"/>
    <n v="-8.5358555412675896E-2"/>
    <n v="2658.2209257777772"/>
    <n v="33014.378185467576"/>
    <n v="6.3208324856848241E-2"/>
    <n v="602.10145631623925"/>
    <n v="7696.282568790708"/>
    <n v="0.62019494161167166"/>
  </r>
  <r>
    <x v="210"/>
    <x v="6"/>
    <x v="6"/>
    <x v="17"/>
    <n v="239914.72879376091"/>
    <n v="6771.0974251965126"/>
    <n v="2819.5321466220003"/>
    <n v="1.1752226138003259"/>
    <n v="17179.573436076"/>
    <n v="31235.045454458999"/>
    <n v="-0.12247236476755685"/>
    <n v="-8.5135170881121103E-2"/>
    <n v="-7.06427841573413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5.552662632397158"/>
    <n v="252.56435982599999"/>
    <n v="33.914277862586289"/>
    <n v="229.77053557072281"/>
    <n v="0"/>
    <n v="0"/>
    <n v="0"/>
    <n v="191.29910533899999"/>
    <n v="252.56435982599999"/>
    <n v="3101.2859436560002"/>
    <n v="1.292661754969606"/>
    <n v="20355.264708907998"/>
    <n v="35307.628592549008"/>
    <n v="0.1605216480909577"/>
    <n v="0.10768617250780355"/>
    <n v="9.2159608960009853E-2"/>
    <n v="1465.7746304910002"/>
    <n v="9353.8046616850006"/>
    <n v="17056.439327821001"/>
    <n v="0.1417849801890998"/>
    <n v="7.1589447922656202E-2"/>
    <n v="7.9119853135972251E-2"/>
    <n v="951.1774195270001"/>
    <n v="514.59721096400006"/>
    <n v="262.99611073599999"/>
    <n v="138.21269477999999"/>
    <n v="19.793440652438019"/>
    <n v="5.760909114455097E-2"/>
    <n v="304.75019239500006"/>
    <n v="552.08463956699995"/>
    <n v="377.46767568700005"/>
    <n v="-281.75379703399994"/>
    <n v="-3175.6912728319994"/>
    <n v="-4072.5831380900008"/>
    <n v="-1.6878913514458964"/>
    <n v="-3.6445086639033484"/>
    <n v="-4.1791425720737898"/>
    <n v="-37.833828050928879"/>
    <n v="-0.11743914116927993"/>
    <n v="-546.86542574266025"/>
    <n v="-1.6975127615407621"/>
    <n v="-143.54110225399995"/>
    <n v="-5.9830050024728951E-2"/>
    <n v="715.00596093059812"/>
    <n v="4116.3721996318673"/>
    <n v="8324.7889772098679"/>
    <n v="0.37837248993537709"/>
    <n v="0.49890504089583643"/>
    <n v="0.68219581804440521"/>
    <n v="96.010818189516925"/>
    <n v="0.298025037697974"/>
    <n v="1.7157646886992273"/>
    <n v="3.4698949160249968"/>
    <n v="588.80842519059797"/>
    <n v="79.065045256199681"/>
    <n v="302.42873998059798"/>
    <n v="40.610054120066692"/>
    <n v="126.19753574000015"/>
    <n v="16.945772933317247"/>
    <n v="3816.2919045865983"/>
    <n v="1.5906867926675801"/>
    <n v="-996.75975796459807"/>
    <n v="-7292.0634724638667"/>
    <n v="-12397.37211529987"/>
    <n v="-133.8446462404458"/>
    <n v="-1664.7159677391517"/>
    <n v="8.1327307565041771"/>
    <n v="3.7185900821048818"/>
    <n v="2.3801199592037832"/>
    <n v="-0.41546417886725395"/>
    <n v="-5.1674076775657589"/>
    <n v="-858.54706318459807"/>
    <n v="-10196.995051450869"/>
    <n v="-0.35785508772270297"/>
    <n v="-4.2502580407293644"/>
    <n v="1409.162947974"/>
    <n v="105.8"/>
    <n v="2664.9642217599248"/>
    <n v="29557.091819481175"/>
    <n v="-8.8900534246080243E-2"/>
    <n v="2007.5742766843102"/>
    <n v="20493.395088840611"/>
    <n v="-9.374948860824428E-2"/>
    <n v="2931.2721584650285"/>
    <n v="33393.290619349988"/>
    <n v="7.0111482429795036E-2"/>
    <n v="675.80903679640653"/>
    <n v="7876.6455398564558"/>
    <n v="0.65089614670816065"/>
  </r>
  <r>
    <x v="211"/>
    <x v="7"/>
    <x v="7"/>
    <x v="17"/>
    <n v="239914.72879376091"/>
    <n v="6771.0974251965126"/>
    <n v="2896.1367450990001"/>
    <n v="1.2071525410966413"/>
    <n v="20075.710181175"/>
    <n v="31627.689931415"/>
    <n v="-9.080435072614701E-2"/>
    <n v="0.15683870166183889"/>
    <n v="-5.836558743046904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4.22540243445374"/>
    <n v="245.13974003199999"/>
    <n v="32.91730180907166"/>
    <n v="262.68783737979447"/>
    <n v="319.23356000000001"/>
    <n v="42.866601068976635"/>
    <n v="42.866601068976635"/>
    <n v="141.34705403200007"/>
    <n v="564.37330003199997"/>
    <n v="3171.1031797069995"/>
    <n v="1.3217626094281985"/>
    <n v="23526.367888614997"/>
    <n v="35718.436146169006"/>
    <n v="0.14882737549468938"/>
    <n v="0.11305891284105196"/>
    <n v="9.2965821120799763E-2"/>
    <n v="1359.5473150699995"/>
    <n v="10713.351976755001"/>
    <n v="17132.194929777997"/>
    <n v="5.9009262315070421E-2"/>
    <n v="6.997646240774591E-2"/>
    <n v="7.5951809039310314E-2"/>
    <n v="949.36250370300002"/>
    <n v="410.1848113669995"/>
    <n v="240.38513293000003"/>
    <n v="234.53197959199997"/>
    <n v="33.587325871492979"/>
    <n v="9.7756390685630579E-2"/>
    <n v="275.84410334800003"/>
    <n v="978.107000019"/>
    <n v="82.687648748000001"/>
    <n v="-274.96643460799942"/>
    <n v="-3450.6577074399988"/>
    <n v="-4090.7462147539991"/>
    <n v="7.0727566841080503E-2"/>
    <n v="-4.6551287637607013"/>
    <n v="-5.5062626304431692"/>
    <n v="-36.922422754361918"/>
    <n v="-0.11461006833155717"/>
    <n v="-549.30435904760748"/>
    <n v="-1.705083399973558"/>
    <n v="-40.434455015999447"/>
    <n v="-1.6853677645926574E-2"/>
    <n v="474.89873150799997"/>
    <n v="4591.2709311398676"/>
    <n v="8040.3246019988674"/>
    <n v="-0.37460915956279828"/>
    <n v="0.30969022947204916"/>
    <n v="0.4909062960649182"/>
    <n v="63.769280622364647"/>
    <n v="0.19794480059464775"/>
    <n v="1.9137094892938751"/>
    <n v="3.3513259658645684"/>
    <n v="346.397340316"/>
    <n v="46.514146566170893"/>
    <n v="0"/>
    <n v="0"/>
    <n v="128.50139119199997"/>
    <n v="17.25513405619375"/>
    <n v="3646.0019112149994"/>
    <n v="1.519707410022846"/>
    <n v="-749.86516611599939"/>
    <n v="-8041.9286385798659"/>
    <n v="-12131.070816752868"/>
    <n v="-100.69170337672657"/>
    <n v="-1628.957097246448"/>
    <n v="-0.26206463980812178"/>
    <n v="2.1394691943156219"/>
    <n v="1.7047375336603805"/>
    <n v="-0.31255486892620488"/>
    <n v="-5.0564093658381273"/>
    <n v="-515.33318652399942"/>
    <n v="-9992.4525185728671"/>
    <n v="-0.21479847824057435"/>
    <n v="-4.1650016940655314"/>
    <n v="1412.9071654289999"/>
    <n v="106.3"/>
    <n v="2724.4936454365006"/>
    <n v="29888.189415067776"/>
    <n v="-7.6226264111790898E-2"/>
    <n v="1803.8150884252118"/>
    <n v="20567.779628274431"/>
    <n v="-8.5623418767402537E-2"/>
    <n v="2983.1638567328314"/>
    <n v="33737.54852380079"/>
    <n v="7.1759946093483684E-2"/>
    <n v="446.7532751721543"/>
    <n v="7597.4302617599687"/>
    <n v="0.46457624531010477"/>
  </r>
  <r>
    <x v="212"/>
    <x v="8"/>
    <x v="8"/>
    <x v="17"/>
    <n v="239914.72879376091"/>
    <n v="6771.0974251965126"/>
    <n v="3206.63358079"/>
    <n v="1.336572205013113"/>
    <n v="23282.343761964999"/>
    <n v="31879.428745878005"/>
    <n v="-7.0031712903433463E-2"/>
    <n v="8.519383408564396E-2"/>
    <n v="-4.885531081204064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3.954442868089757"/>
    <n v="251.01697123599999"/>
    <n v="33.706494917127117"/>
    <n v="296.39433229692156"/>
    <n v="0"/>
    <n v="0"/>
    <n v="42.866601068976635"/>
    <n v="182.02479219800003"/>
    <n v="251.01697123599999"/>
    <n v="3697.713329059"/>
    <n v="1.5412614922186307"/>
    <n v="27224.081217673996"/>
    <n v="36655.164439815002"/>
    <n v="0.3392732237340359"/>
    <n v="0.13919428536701761"/>
    <n v="0.1138786559134457"/>
    <n v="1339.6619398820001"/>
    <n v="12053.013916637001"/>
    <n v="17180.244142521999"/>
    <n v="3.720094400933105E-2"/>
    <n v="6.62315835775944E-2"/>
    <n v="7.2435401165141355E-2"/>
    <n v="947.154462018"/>
    <n v="392.50747786400007"/>
    <n v="263.05255470099996"/>
    <n v="450.726525122"/>
    <n v="64.54854772698414"/>
    <n v="0.18786946820153766"/>
    <n v="570.33572521700012"/>
    <n v="1032.2170839519999"/>
    <n v="41.719500185000001"/>
    <n v="-491.07974826899999"/>
    <n v="-3941.7374557089988"/>
    <n v="-4775.7356939369984"/>
    <n v="-3.5325173004690371"/>
    <n v="-4.4638359324292818"/>
    <n v="-8.839023681334794"/>
    <n v="-65.942063428734414"/>
    <n v="-0.20468928720551766"/>
    <n v="-641.28457171880575"/>
    <n v="-1.9905971250487036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2.256554448465195"/>
    <n v="0.25533073462638134"/>
    <n v="2.1690402239202564"/>
    <n v="3.3354758758475072"/>
    <n v="460.54615713800001"/>
    <n v="61.842020594215953"/>
    <n v="119.72831553100001"/>
    <n v="16.077087692559445"/>
    <n v="152.02988236800013"/>
    <n v="20.414533854249242"/>
    <n v="4310.2893685649997"/>
    <n v="1.7965922268450119"/>
    <n v="-1103.6557877750001"/>
    <n v="-9145.5844263548661"/>
    <n v="-12778.033595457868"/>
    <n v="-148.19861787719961"/>
    <n v="-1715.8310942698934"/>
    <n v="1.4166250979459059"/>
    <n v="2.0300952633303764"/>
    <n v="1.455706022492667"/>
    <n v="-0.460020021831899"/>
    <n v="-5.3260730008962112"/>
    <n v="-652.92926265300014"/>
    <n v="-10454.376880971868"/>
    <n v="-0.27215055363036128"/>
    <n v="-4.3575385861194107"/>
    <n v="1407.5039512200001"/>
    <n v="106.6"/>
    <n v="3008.0990438930585"/>
    <n v="30079.420235579521"/>
    <n v="-6.6157889762214039E-2"/>
    <n v="2344.3083363874293"/>
    <n v="20788.206461292935"/>
    <n v="-7.7146607787208832E-2"/>
    <n v="3468.7742298864919"/>
    <n v="34574.30651401807"/>
    <n v="9.3030299210743905E-2"/>
    <n v="574.64919278236414"/>
    <n v="7551.8671189999113"/>
    <n v="0.35295454085494238"/>
  </r>
  <r>
    <x v="213"/>
    <x v="9"/>
    <x v="9"/>
    <x v="17"/>
    <n v="239914.72879376091"/>
    <n v="6771.0974251965126"/>
    <n v="2645.5893744560003"/>
    <n v="1.1027206990406335"/>
    <n v="25927.933136421001"/>
    <n v="31746.755940815001"/>
    <n v="-6.7806434631616175E-2"/>
    <n v="-4.7753882279738424E-2"/>
    <n v="-5.5730426678445411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8.789726679864145"/>
    <n v="270.680867234"/>
    <n v="36.346957859707821"/>
    <n v="332.74129015662936"/>
    <n v="0"/>
    <n v="0"/>
    <n v="42.866601068976635"/>
    <n v="195.10107396799998"/>
    <n v="270.680867234"/>
    <n v="2964.7784929760005"/>
    <n v="1.2357634347346085"/>
    <n v="30188.859710649998"/>
    <n v="37024.751348525999"/>
    <n v="0.14241218681189349"/>
    <n v="0.13950950510659088"/>
    <n v="0.12322216148820075"/>
    <n v="1341.7642604020002"/>
    <n v="13394.778177039001"/>
    <n v="17223.346273905001"/>
    <n v="3.3189642186270074E-2"/>
    <n v="6.2826806313919237E-2"/>
    <n v="6.6694320093624082E-2"/>
    <n v="946.27809775200001"/>
    <n v="395.48616265000021"/>
    <n v="326.67345533600002"/>
    <n v="345.83927311600002"/>
    <n v="49.52764388683638"/>
    <n v="0.14415091347446848"/>
    <n v="348.766605325"/>
    <n v="527.0618680020001"/>
    <n v="74.673030795000003"/>
    <n v="-319.18911852000019"/>
    <n v="-4260.926574228999"/>
    <n v="-5277.9954077109996"/>
    <n v="-2.743530238032724"/>
    <n v="-4.2254347368548437"/>
    <n v="-9.0279098792285755"/>
    <n v="-42.860633478369728"/>
    <n v="-0.13304273569397498"/>
    <n v="-708.72787806594692"/>
    <n v="-2.1999463868882136"/>
    <n v="26.650154595999823"/>
    <n v="1.1108177780493514E-2"/>
    <n v="656.4707370399999"/>
    <n v="5860.3177076858674"/>
    <n v="7943.6470967928681"/>
    <n v="-8.2015155889441305E-2"/>
    <n v="0.20301959082157883"/>
    <n v="0.28035206311348082"/>
    <n v="88.150723245233806"/>
    <n v="0.27362669242550974"/>
    <n v="2.4426669163457664"/>
    <n v="3.3110293547760898"/>
    <n v="498.73722025299998"/>
    <n v="66.970306814971721"/>
    <n v="0"/>
    <n v="0"/>
    <n v="157.73351678699993"/>
    <n v="21.180416430262081"/>
    <n v="3621.2492300160002"/>
    <n v="1.509390127160118"/>
    <n v="-975.6598555600001"/>
    <n v="-10121.244281914865"/>
    <n v="-13221.642504503865"/>
    <n v="-131.01135672360351"/>
    <n v="-1775.3987855073647"/>
    <n v="0.83377148739707829"/>
    <n v="1.8508132130080037"/>
    <n v="1.3836470966547889"/>
    <n v="-0.4066694281194847"/>
    <n v="-5.5109757416643026"/>
    <n v="-629.82058244400014"/>
    <n v="-10760.333699997867"/>
    <n v="-0.26251851464501624"/>
    <n v="-4.485065904081206"/>
    <n v="1404.5812142140001"/>
    <n v="107.1"/>
    <n v="2470.2048314248368"/>
    <n v="29911.199445428858"/>
    <n v="-7.2432862530924291E-2"/>
    <n v="1760.9506997441649"/>
    <n v="20699.283714556568"/>
    <n v="-8.0310162480304981E-2"/>
    <n v="2768.2338869990667"/>
    <n v="34877.970995257405"/>
    <n v="0.10284449498463433"/>
    <n v="612.95120171802046"/>
    <n v="7485.6905507578185"/>
    <n v="0.25890039293078204"/>
  </r>
  <r>
    <x v="214"/>
    <x v="10"/>
    <x v="10"/>
    <x v="17"/>
    <n v="239914.72879376091"/>
    <n v="6771.0974251965126"/>
    <n v="3065.5152186569994"/>
    <n v="1.2777519888294242"/>
    <n v="28993.448355077999"/>
    <n v="31740.369079513002"/>
    <n v="-6.1269194506714642E-2"/>
    <n v="-2.0791226854749434E-3"/>
    <n v="-5.5487659586749727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5.312990360519777"/>
    <n v="271.35733059199998"/>
    <n v="36.437793186999741"/>
    <n v="369.17908334362909"/>
    <n v="0"/>
    <n v="0"/>
    <n v="42.866601068976635"/>
    <n v="170.88329027000009"/>
    <n v="271.35733059199998"/>
    <n v="3017.4727898270003"/>
    <n v="1.2577271954073839"/>
    <n v="33206.332500477001"/>
    <n v="37399.861658741"/>
    <n v="0.14196020156556277"/>
    <n v="0.13973176630819739"/>
    <n v="0.13021820992335398"/>
    <n v="1471.8399411710002"/>
    <n v="14866.618118210001"/>
    <n v="17406.435574611001"/>
    <n v="0.14206728203055574"/>
    <n v="7.0178032993390316E-2"/>
    <n v="7.2069318999905319E-2"/>
    <n v="945.88219103100005"/>
    <n v="525.95775014000014"/>
    <n v="312.99642560200004"/>
    <n v="186.98280934799999"/>
    <n v="26.777808983081389"/>
    <n v="7.7937194722520323E-2"/>
    <n v="412.09648736300005"/>
    <n v="541.98395199300001"/>
    <n v="91.573174350000002"/>
    <n v="48.042428829999153"/>
    <n v="-4212.8841453989999"/>
    <n v="-5659.4925792280001"/>
    <n v="-0.88815366780807048"/>
    <n v="-3.4065660514730158"/>
    <n v="-12.006380006076542"/>
    <n v="6.4511250980012118"/>
    <n v="2.0024793422040423E-2"/>
    <n v="-759.95522101937024"/>
    <n v="-2.3589600387115448"/>
    <n v="235.02523817799914"/>
    <n v="9.7961988144560766E-2"/>
    <n v="543.43496989499988"/>
    <n v="6403.7526775808674"/>
    <n v="7505.0899572348681"/>
    <n v="-0.44659945363745346"/>
    <n v="9.4035384756035123E-2"/>
    <n v="0.1133861024621392"/>
    <n v="72.972309244116715"/>
    <n v="0.2265117163199078"/>
    <n v="2.6691786326656737"/>
    <n v="3.1282322660925526"/>
    <n v="369.13201047500002"/>
    <n v="49.56695228039662"/>
    <n v="0"/>
    <n v="0"/>
    <n v="174.30295941999987"/>
    <n v="23.405356963720095"/>
    <n v="3560.9077597220003"/>
    <n v="1.4842389117272916"/>
    <n v="-495.39254106500073"/>
    <n v="-10616.636822979866"/>
    <n v="-13164.582536462867"/>
    <n v="-66.521184146115502"/>
    <n v="-1767.736787542545"/>
    <n v="-0.10328483824489532"/>
    <n v="1.5876859168093582"/>
    <n v="1.1142563629619957"/>
    <n v="-0.20648692289786738"/>
    <n v="-5.4871923048040969"/>
    <n v="-308.40973171700074"/>
    <n v="-10636.498460245866"/>
    <n v="-0.12854972817534707"/>
    <n v="-4.4334495483974115"/>
    <n v="1421.280564939"/>
    <n v="107.8"/>
    <n v="2843.7061397560292"/>
    <n v="29843.150059157397"/>
    <n v="-7.2496713414724634E-2"/>
    <n v="2186.3719194322816"/>
    <n v="20840.156970749038"/>
    <n v="-7.1494825407965923E-2"/>
    <n v="2799.1398792458258"/>
    <n v="35172.501889089013"/>
    <n v="0.10952180829647906"/>
    <n v="504.11407225881248"/>
    <n v="7059.0064150043081"/>
    <n v="9.4997546310127357E-2"/>
  </r>
  <r>
    <x v="215"/>
    <x v="11"/>
    <x v="11"/>
    <x v="17"/>
    <n v="239914.72879376091"/>
    <n v="6771.0974251965126"/>
    <n v="3500.4189396479997"/>
    <n v="1.4590262787313413"/>
    <n v="32493.867294725998"/>
    <n v="32493.867294725998"/>
    <n v="-3.3861363103932618E-2"/>
    <n v="0.27430650200798312"/>
    <n v="-3.3861363103932618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3.763036611834664"/>
    <n v="266.62279911799999"/>
    <n v="35.802041507431738"/>
    <n v="404.98112485106083"/>
    <n v="0"/>
    <n v="0"/>
    <n v="42.866601068976635"/>
    <n v="368.25585666300003"/>
    <n v="266.62279911799999"/>
    <n v="5303.8846350440017"/>
    <n v="2.2107373989545289"/>
    <n v="38510.217135521001"/>
    <n v="38510.217135521001"/>
    <n v="0.26477828932985337"/>
    <n v="0.15546551865613445"/>
    <n v="0.15546551865613445"/>
    <n v="2645.4193817330006"/>
    <n v="17512.037499943002"/>
    <n v="17512.037499943002"/>
    <n v="4.157854930316196E-2"/>
    <n v="6.5757421143421979E-2"/>
    <n v="6.5757421143421979E-2"/>
    <n v="948.5083688169999"/>
    <n v="1696.9110129160008"/>
    <n v="431.24662741700001"/>
    <n v="52.052930485000005"/>
    <n v="7.4545004131517691"/>
    <n v="2.1696429705133496E-2"/>
    <n v="667.69911118800007"/>
    <n v="1311.4852857549999"/>
    <n v="195.981298466"/>
    <n v="-1803.465695396002"/>
    <n v="-6016.3498407950019"/>
    <n v="-6016.3498407950019"/>
    <n v="0.24668545628649707"/>
    <n v="-20.792536670573423"/>
    <n v="-20.792536670573423"/>
    <n v="-242.16891390154893"/>
    <n v="-0.75171112022318742"/>
    <n v="-807.87392314504928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10.06970126622753"/>
    <n v="0.96248043867786492"/>
    <n v="3.631659071343539"/>
    <n v="3.631659071343539"/>
    <n v="1821.293563894"/>
    <n v="244.56283553940511"/>
    <n v="52.743410787999998"/>
    <n v="7.0823717571121119"/>
    <n v="487.83877025300012"/>
    <n v="65.506865726822397"/>
    <n v="7613.0169691910014"/>
    <n v="3.1732178376323938"/>
    <n v="-4112.5980295430018"/>
    <n v="-14729.234852522868"/>
    <n v="-14729.234852522868"/>
    <n v="-552.2386151677764"/>
    <n v="-1977.837901736787"/>
    <n v="0.61408385107277152"/>
    <n v="1.214689751882168"/>
    <n v="1.214689751882168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37481426649E-2"/>
    <n v="2112.7790363994459"/>
    <n v="21332.701788224826"/>
    <n v="-5.2849764084577755E-2"/>
    <n v="4892.8825046531383"/>
    <n v="36112.953518846771"/>
    <n v="0.13491135210448246"/>
    <n v="2130.1958802094096"/>
    <n v="8151.1841240035374"/>
    <n v="0.23042599161163002"/>
  </r>
  <r>
    <x v="216"/>
    <x v="0"/>
    <x v="0"/>
    <x v="18"/>
    <n v="270633.89619649498"/>
    <n v="6774.1627348484899"/>
    <n v="3031.1812216020003"/>
    <n v="1.1200301455960997"/>
    <n v="3031.1812216020003"/>
    <n v="33000.20506357"/>
    <n v="0.2005422428431769"/>
    <n v="0.2005422428431769"/>
    <n v="-1.2407970466486895E-2"/>
    <n v="2015.4835425760002"/>
    <n v="0.74472694326236544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174E-2"/>
    <n v="99.230734585999983"/>
    <n v="3.6666040721651902E-2"/>
    <n v="796.14211835899994"/>
    <n v="117.52627586925048"/>
    <n v="256.20052510199997"/>
    <n v="34.402541209043839"/>
    <n v="34.402541209043839"/>
    <n v="0"/>
    <n v="0"/>
    <n v="0"/>
    <n v="539.94159325700002"/>
    <n v="256.20052510199997"/>
    <n v="2182.2112937480001"/>
    <n v="0.80633332498882393"/>
    <n v="2182.2112937480001"/>
    <n v="38290.439524758003"/>
    <n v="-9.1498179009175229E-2"/>
    <n v="-9.1498179009175229E-2"/>
    <n v="0.14334315169365208"/>
    <n v="1266.2264890920001"/>
    <n v="1266.2264890920001"/>
    <n v="17522.230259442003"/>
    <n v="8.1150364507354134E-3"/>
    <n v="8.1150364507354134E-3"/>
    <n v="6.0466766042406306E-2"/>
    <n v="931.331465976"/>
    <n v="334.89502311600006"/>
    <n v="99.242559647000022"/>
    <n v="124.973901"/>
    <n v="17.89751293457245"/>
    <n v="4.6178214464777219E-2"/>
    <n v="182.010698101"/>
    <n v="501.03440889699999"/>
    <n v="8.7232370110000002"/>
    <n v="848.96992785400016"/>
    <n v="848.96992785400016"/>
    <n v="-5290.2344611880017"/>
    <n v="5.9103662824687637"/>
    <n v="5.9103662824687637"/>
    <n v="69.463510184098368"/>
    <n v="113.99946552259512"/>
    <n v="0.31369682060727588"/>
    <n v="-710.37133504728854"/>
    <n v="-1.954756789721197"/>
    <n v="973.94382885400012"/>
    <n v="0.3598750350720531"/>
    <n v="351.200546342"/>
    <n v="351.200546342"/>
    <n v="8871.9328203418663"/>
    <n v="0.82771554803001934"/>
    <n v="0.82771554803001934"/>
    <n v="0.26166235567976037"/>
    <n v="47.159119847077342"/>
    <n v="0.12976960804902621"/>
    <n v="0.12976960804902621"/>
    <n v="3.2782045948525083"/>
    <n v="335.111331785"/>
    <n v="44.998664217261698"/>
    <n v="294.43490704300001"/>
    <n v="39.53664427071358"/>
    <n v="16.089214556999991"/>
    <n v="2.1604556298156443"/>
    <n v="2533.4118400900002"/>
    <n v="0.93610293303785008"/>
    <n v="497.76938151200017"/>
    <n v="497.76938151200017"/>
    <n v="-14162.167281529868"/>
    <n v="66.840345675517781"/>
    <n v="-1901.6922128408251"/>
    <n v="-8.1830070199521892"/>
    <n v="-8.1830070199521892"/>
    <n v="0.99270211886561377"/>
    <n v="0.1839272125582497"/>
    <n v="-5.2329613845737057"/>
    <n v="622.74328251200018"/>
    <n v="-11618.14870136187"/>
    <n v="0.23010542702302689"/>
    <n v="-4.2929392306891447"/>
    <n v="1370.0534695270001"/>
    <n v="108.9"/>
    <n v="2783.4538306721765"/>
    <n v="30887.097651275573"/>
    <n v="-3.0288585989611816E-2"/>
    <n v="1850.7654201799817"/>
    <n v="21310.381811658342"/>
    <n v="-5.7235719906311822E-2"/>
    <n v="2003.8671200624424"/>
    <n v="35852.929117221189"/>
    <n v="0.12347258926087434"/>
    <n v="322.49820600734614"/>
    <n v="8292.5770164123915"/>
    <n v="0.23872066699769889"/>
  </r>
  <r>
    <x v="217"/>
    <x v="1"/>
    <x v="1"/>
    <x v="18"/>
    <n v="270633.89619649498"/>
    <n v="6774.1627348484899"/>
    <n v="2856.3704587440006"/>
    <n v="1.055437067894156"/>
    <n v="5887.5516803460014"/>
    <n v="33049.167839860005"/>
    <n v="0.10413998348033982"/>
    <n v="1.744056504369218E-2"/>
    <n v="-1.5340165906901126E-2"/>
    <n v="1715.8009040940003"/>
    <n v="0.63399334976437505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14"/>
    <n v="99.989438605999993"/>
    <n v="3.6946384030698873E-2"/>
    <n v="424.83907140100001"/>
    <n v="62.714624379407077"/>
    <n v="273.29296725400002"/>
    <n v="36.697709984608494"/>
    <n v="71.100251193652326"/>
    <n v="0"/>
    <n v="0"/>
    <n v="0"/>
    <n v="151.54610414699999"/>
    <n v="273.29296725400002"/>
    <n v="2844.2331500340001"/>
    <n v="1.050952297552902"/>
    <n v="5026.4444437820002"/>
    <n v="38420.665273297003"/>
    <n v="4.7982827337635925E-2"/>
    <n v="-1.75042859430663E-2"/>
    <n v="0.14464571386767466"/>
    <n v="1368.1876845650002"/>
    <n v="2634.414173657"/>
    <n v="17570.855396905001"/>
    <n v="3.684943739104285E-2"/>
    <n v="2.2836613600589306E-2"/>
    <n v="5.7350957101418576E-2"/>
    <n v="951.78325470899995"/>
    <n v="416.40442985600021"/>
    <n v="348.05447661899996"/>
    <n v="222.508194922"/>
    <n v="31.865399613835077"/>
    <n v="8.2217415500845797E-2"/>
    <n v="389.42385789499997"/>
    <n v="479.136658614"/>
    <n v="36.922277418999997"/>
    <n v="12.137308710000525"/>
    <n v="861.10723656400069"/>
    <n v="-5371.4974334370017"/>
    <n v="-0.87005061884847679"/>
    <n v="2.9819098594266542"/>
    <n v="3565.339610808488"/>
    <n v="1.6297947199617984"/>
    <n v="4.4847703412539928E-3"/>
    <n v="-721.28330624817738"/>
    <n v="-1.9847836907823997"/>
    <n v="234.64550363200053"/>
    <n v="8.6702185842099794E-2"/>
    <n v="256.878163347"/>
    <n v="608.07870968899999"/>
    <n v="8798.9637149388673"/>
    <n v="-0.22122088710792143"/>
    <n v="0.16490172824284799"/>
    <n v="0.22897139875414574"/>
    <n v="34.49353429986266"/>
    <n v="9.4917217302481732E-2"/>
    <n v="0.22468682535150797"/>
    <n v="3.2512423013525025"/>
    <n v="213.677555399"/>
    <n v="28.692567675789125"/>
    <n v="0"/>
    <n v="0"/>
    <n v="43.200607947999998"/>
    <n v="5.8009666240735385"/>
    <n v="3101.1113133809999"/>
    <n v="1.1458695148553837"/>
    <n v="-244.74085463699947"/>
    <n v="253.02852687500069"/>
    <n v="-14170.461148375867"/>
    <n v="-32.863739579900859"/>
    <n v="-1902.8059111669238"/>
    <n v="3.5077067056279221E-2"/>
    <n v="-1.8275797810864551"/>
    <n v="0.97880445786510872"/>
    <n v="-9.0432446961227736E-2"/>
    <n v="-5.2360259921349019"/>
    <n v="-22.232659714999471"/>
    <n v="-11721.739650429869"/>
    <n v="-8.215031460381942E-3"/>
    <n v="-4.3312163831537367"/>
    <n v="1534.7920930600001"/>
    <n v="109"/>
    <n v="2620.5233566458724"/>
    <n v="30866.597788303381"/>
    <n v="-3.3364844440364028E-2"/>
    <n v="1574.1292698110094"/>
    <n v="21294.813411792962"/>
    <n v="-6.0130009407150298E-2"/>
    <n v="2609.388211040367"/>
    <n v="35909.158907287885"/>
    <n v="0.12483286105757307"/>
    <n v="235.66803976788989"/>
    <n v="8217.9465907522481"/>
    <n v="0.20674717624380401"/>
  </r>
  <r>
    <x v="218"/>
    <x v="2"/>
    <x v="2"/>
    <x v="18"/>
    <n v="270633.89619649498"/>
    <n v="6774.1627348484899"/>
    <n v="2735.6458230509998"/>
    <n v="1.0108289691342918"/>
    <n v="8623.1975033970011"/>
    <n v="33061.672480926005"/>
    <n v="7.0487589411111218E-2"/>
    <n v="4.5919914651229021E-3"/>
    <n v="-2.2409259871497444E-2"/>
    <n v="1961.1025373499999"/>
    <n v="0.72463300603193193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445E-2"/>
    <n v="221.36647876000004"/>
    <n v="8.1795548108015231E-2"/>
    <n v="378.938332753"/>
    <n v="55.938770234086398"/>
    <n v="238.64683052000001"/>
    <n v="32.045435574745085"/>
    <n v="103.14568676839741"/>
    <n v="0"/>
    <n v="0"/>
    <n v="0"/>
    <n v="140.29150223299999"/>
    <n v="238.64683052000001"/>
    <n v="3284.9281849909994"/>
    <n v="1.2137903755433364"/>
    <n v="8311.3726287729987"/>
    <n v="38486.033449965995"/>
    <n v="2.0303450316202731E-2"/>
    <n v="-2.9012683308768938E-3"/>
    <n v="0.13325503841460495"/>
    <n v="1361.4772993149998"/>
    <n v="3995.891472972"/>
    <n v="17570.344265414999"/>
    <n v="-3.7528328320535209E-4"/>
    <n v="1.4807748862124104E-2"/>
    <n v="4.8007316527230337E-2"/>
    <n v="953.82372840899995"/>
    <n v="407.6535709059998"/>
    <n v="267.43358206300002"/>
    <n v="481.28868376700001"/>
    <n v="68.925354606504868"/>
    <n v="0.17783754752492575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232525393839"/>
    <n v="-73.75749555750717"/>
    <n v="-0.20296140640904442"/>
    <n v="-728.38180833482954"/>
    <n v="-2.0043169186396441"/>
    <n v="-67.993678172999637"/>
    <n v="-2.5123858884118683E-2"/>
    <n v="549.36670378999997"/>
    <n v="1157.4454134789999"/>
    <n v="8261.3267275145972"/>
    <n v="-0.49460456461163071"/>
    <n v="-0.28064465287489482"/>
    <n v="7.6229011068184693E-2"/>
    <n v="73.768820959627746"/>
    <n v="0.20299257096425563"/>
    <n v="0.42767939631576352"/>
    <n v="3.0525838941905574"/>
    <n v="466.21537342400001"/>
    <n v="62.603281512102235"/>
    <n v="102.23197983199999"/>
    <n v="13.72768419445001"/>
    <n v="83.151330365999968"/>
    <n v="11.165539447525516"/>
    <n v="3834.2948887809994"/>
    <n v="1.4167829465075918"/>
    <n v="-1098.6490657299996"/>
    <n v="-845.62053885499893"/>
    <n v="-13685.687696554598"/>
    <n v="-147.52631651713494"/>
    <n v="-1837.7106556178112"/>
    <n v="-0.30615546163317275"/>
    <n v="-0.5523846076914275"/>
    <n v="0.75070433710407647"/>
    <n v="-0.40595397737330002"/>
    <n v="-5.0569008128302011"/>
    <n v="-617.36038196299955"/>
    <n v="-11087.423647112599"/>
    <n v="-0.2281164298483743"/>
    <n v="-4.0968348026377761"/>
    <n v="1453.1177538930001"/>
    <n v="109.1"/>
    <n v="2507.4663822648945"/>
    <n v="30817.124093587052"/>
    <n v="-4.0381302951931985E-2"/>
    <n v="1797.5275319431712"/>
    <n v="21523.973080178392"/>
    <n v="-4.3256758806016316E-2"/>
    <n v="3010.9332584702106"/>
    <n v="35897.031125080168"/>
    <n v="0.11382616551619162"/>
    <n v="503.54418312557289"/>
    <n v="7700.8300309536244"/>
    <n v="5.7569442655879044E-2"/>
  </r>
  <r>
    <x v="219"/>
    <x v="3"/>
    <x v="3"/>
    <x v="18"/>
    <n v="270633.89619649498"/>
    <n v="6774.1627348484899"/>
    <n v="3134.8791800020003"/>
    <n v="1.158346838315444"/>
    <n v="11758.076683399002"/>
    <n v="34528.568008542003"/>
    <n v="0.20925866902411494"/>
    <n v="0.87944238872944047"/>
    <n v="6.7277228270795852E-2"/>
    <n v="2376.4182955290003"/>
    <n v="0.878093368542272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351E-2"/>
    <n v="187.468419399"/>
    <n v="6.9270118057528057E-2"/>
    <n v="417.79623360799997"/>
    <n v="61.674962642795791"/>
    <n v="249.04866596299999"/>
    <n v="33.44219138676003"/>
    <n v="136.58787815515745"/>
    <n v="0"/>
    <n v="0"/>
    <n v="0"/>
    <n v="168.74756764499998"/>
    <n v="249.04866596299999"/>
    <n v="3043.6278991240001"/>
    <n v="1.1246292285997168"/>
    <n v="11355.000527896998"/>
    <n v="38127.196423295005"/>
    <n v="-0.10546384297764844"/>
    <n v="-3.263077348307708E-2"/>
    <n v="0.10031716489107034"/>
    <n v="1349.0043326189998"/>
    <n v="5344.8958055909998"/>
    <n v="17611.462942018003"/>
    <n v="3.1439045465375459E-2"/>
    <n v="1.8954533184771583E-2"/>
    <n v="4.8394799290486956E-2"/>
    <n v="946.19064136300005"/>
    <n v="402.81369125599974"/>
    <n v="344.09811977999999"/>
    <n v="318.49929586000002"/>
    <n v="45.612285618791468"/>
    <n v="0.11768640230813961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545977009777"/>
    <n v="12.253198737721597"/>
    <n v="3.3717609715727112E-2"/>
    <n v="-483.22290629688388"/>
    <n v="-1.3297035091791309"/>
    <n v="409.75057673800023"/>
    <n v="0.15140401202386672"/>
    <n v="572.115925404"/>
    <n v="1729.5613388829997"/>
    <n v="8208.1988158235963"/>
    <n v="-8.4971507976539962E-2"/>
    <n v="-0.22588642844908513"/>
    <n v="3.9300238643258822E-2"/>
    <n v="76.823580639521936"/>
    <n v="0.21139847352624766"/>
    <n v="0.63907786984201109"/>
    <n v="3.0329529786113696"/>
    <n v="440.60879418899998"/>
    <n v="59.164836579157573"/>
    <n v="0"/>
    <n v="0"/>
    <n v="131.50713121500002"/>
    <n v="17.658744060364359"/>
    <n v="3615.743824528"/>
    <n v="1.3360277021259646"/>
    <n v="-480.86464452599978"/>
    <n v="-1326.4851833809987"/>
    <n v="-11806.827230576599"/>
    <n v="-64.570381901800346"/>
    <n v="-1585.4177511395021"/>
    <n v="-0.79622005869010115"/>
    <n v="-0.68780450716058328"/>
    <n v="0.1578845136036866"/>
    <n v="-0.17768086381052053"/>
    <n v="-4.3626564877905016"/>
    <n v="-162.36534866599976"/>
    <n v="-9058.5327247485984"/>
    <n v="-5.9994461502380934E-2"/>
    <n v="-3.3471537941321321"/>
    <n v="1437.7020964549999"/>
    <n v="109"/>
    <n v="2876.0359449559637"/>
    <n v="32124.031485028434"/>
    <n v="4.7274879265760239E-2"/>
    <n v="2180.2002711275231"/>
    <n v="22692.153710729246"/>
    <n v="6.1153374712276554E-2"/>
    <n v="2792.3191735082569"/>
    <n v="35488.536633682495"/>
    <n v="8.1086811536118297E-2"/>
    <n v="524.87699578348622"/>
    <n v="7637.5190332328775"/>
    <n v="2.0720705990421084E-2"/>
  </r>
  <r>
    <x v="220"/>
    <x v="4"/>
    <x v="4"/>
    <x v="18"/>
    <n v="270633.89619649498"/>
    <n v="6774.1627348484899"/>
    <n v="3252.6626903280007"/>
    <n v="1.2018681828259938"/>
    <n v="15010.739373727003"/>
    <n v="35728.937577930999"/>
    <n v="0.27472496537872715"/>
    <n v="0.58489187394429631"/>
    <n v="0.14060909716897885"/>
    <n v="2580.4311053190004"/>
    <n v="0.9534766862482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468E-2"/>
    <n v="84.372712449999995"/>
    <n v="3.1175958974754885E-2"/>
    <n v="376.43770936800001"/>
    <n v="55.569628912438489"/>
    <n v="233.48550938899999"/>
    <n v="31.35237468881737"/>
    <n v="167.94025284397483"/>
    <n v="0"/>
    <n v="0"/>
    <n v="0"/>
    <n v="142.95219997900003"/>
    <n v="233.48550938899999"/>
    <n v="2955.7337588039995"/>
    <n v="1.0921520919382455"/>
    <n v="14310.734286700997"/>
    <n v="38366.079291814007"/>
    <n v="8.7926381743364646E-2"/>
    <n v="-9.9715751482704063E-3"/>
    <n v="0.11304381209124692"/>
    <n v="1349.3871308039998"/>
    <n v="6694.2829363949995"/>
    <n v="17657.238152806"/>
    <n v="3.5114139480588724E-2"/>
    <n v="2.2171144990514646E-2"/>
    <n v="5.0132502627888043E-2"/>
    <n v="948.70360526399998"/>
    <n v="400.68352553999978"/>
    <n v="403.28355130100005"/>
    <n v="202.39552018200001"/>
    <n v="28.985063372206529"/>
    <n v="7.4785724562399167E-2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76133600624"/>
    <n v="39.871541242333166"/>
    <n v="0.10971609088774843"/>
    <n v="-354.11471717252982"/>
    <n v="-0.97443141858634374"/>
    <n v="499.32445170600124"/>
    <n v="0.18450181545014763"/>
    <n v="447.30158323800003"/>
    <n v="2176.8629221209999"/>
    <n v="8122.3945286485978"/>
    <n v="-0.16095168321543141"/>
    <n v="-0.21337733083517618"/>
    <n v="2.1680802742914729E-2"/>
    <n v="60.063542586766239"/>
    <n v="0.16527921650776317"/>
    <n v="0.80435708634977432"/>
    <n v="3.0012480486743227"/>
    <n v="311.71584577800002"/>
    <n v="41.857124319398537"/>
    <n v="0"/>
    <n v="0"/>
    <n v="135.58573746000002"/>
    <n v="18.206418267367702"/>
    <n v="3403.0353420419997"/>
    <n v="1.2574313084460087"/>
    <n v="-150.37265171399883"/>
    <n v="-1476.8578350949974"/>
    <n v="-10759.536242531598"/>
    <n v="-20.192001344433066"/>
    <n v="-1444.7877842035086"/>
    <n v="-0.87444500549064208"/>
    <n v="-0.72884558344614658"/>
    <n v="-3.024507977492763E-2"/>
    <n v="-5.5563125620014746E-2"/>
    <n v="-3.975679467260667"/>
    <n v="52.022868468001178"/>
    <n v="-7974.9364813585962"/>
    <n v="1.9222598942384414E-2"/>
    <n v="-2.9467618777392013"/>
    <n v="1427.4956922399999"/>
    <n v="109.6"/>
    <n v="2967.7579291313878"/>
    <n v="33150.168675333902"/>
    <n v="0.11683152376902206"/>
    <n v="2354.4079428093069"/>
    <n v="23676.631839597208"/>
    <n v="0.15027624220993285"/>
    <n v="2696.8373711715326"/>
    <n v="35615.032576012971"/>
    <n v="9.1258800989731048E-2"/>
    <n v="408.12188251642345"/>
    <n v="7541.2834224541257"/>
    <n v="1.651912307716108E-3"/>
  </r>
  <r>
    <x v="221"/>
    <x v="5"/>
    <x v="5"/>
    <x v="18"/>
    <n v="270633.89619649498"/>
    <n v="6774.1627348484899"/>
    <n v="2887.502883445"/>
    <n v="1.0669405880143392"/>
    <n v="17898.242257172002"/>
    <n v="36032.068262444001"/>
    <n v="0.24639211659624216"/>
    <n v="0.11729374145034899"/>
    <n v="0.14396871637529451"/>
    <n v="1861.138448254"/>
    <n v="0.68769598871780346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733E-2"/>
    <n v="288.17929708399998"/>
    <n v="0.10648307589481182"/>
    <n v="512.50114119099999"/>
    <n v="75.655274496806513"/>
    <n v="209.029959338"/>
    <n v="28.068489661320235"/>
    <n v="196.00874250529506"/>
    <n v="0"/>
    <n v="0"/>
    <n v="0"/>
    <n v="303.47118185299996"/>
    <n v="209.029959338"/>
    <n v="2728.4649748649999"/>
    <n v="1.0081756251567193"/>
    <n v="17039.199261565998"/>
    <n v="38295.437631835004"/>
    <n v="-2.5237216438857346E-2"/>
    <n v="-1.2448114525244858E-2"/>
    <n v="9.7961734479979912E-2"/>
    <n v="1384.8668411679998"/>
    <n v="8079.1497775629996"/>
    <n v="17703.157246312003"/>
    <n v="3.429491075076041E-2"/>
    <n v="2.4229084525945854E-2"/>
    <n v="4.9111928570962915E-2"/>
    <n v="966.29867229899992"/>
    <n v="418.56816886899992"/>
    <n v="367.535119377"/>
    <n v="49.419130066999998"/>
    <n v="7.0773138432275617"/>
    <n v="1.8260510143607071E-2"/>
    <n v="383.68446427999999"/>
    <n v="488.26043384400003"/>
    <n v="54.698986129000005"/>
    <n v="159.03790858000002"/>
    <n v="859.04299560600248"/>
    <n v="-2263.369369391"/>
    <n v="-1.7406260104698608"/>
    <n v="-1.2968422790022864"/>
    <n v="-0.33060942769508606"/>
    <n v="21.355569827756323"/>
    <n v="5.8764962857619951E-2"/>
    <n v="-303.92466202308174"/>
    <n v="-0.83632146645358507"/>
    <n v="208.45703864700002"/>
    <n v="7.7025473001227029E-2"/>
    <n v="602.67154546399979"/>
    <n v="2779.5344675849997"/>
    <n v="8091.0532406115981"/>
    <n v="-4.9433207627571973E-2"/>
    <n v="-0.18281823463788516"/>
    <n v="-4.608690058467535E-3"/>
    <n v="80.926581513011641"/>
    <n v="0.22268886267905902"/>
    <n v="1.0270459490288333"/>
    <n v="2.9896673529531022"/>
    <n v="468.96272678699995"/>
    <n v="62.972195421426903"/>
    <n v="122.37152774"/>
    <n v="16.432017554269006"/>
    <n v="133.70881867699984"/>
    <n v="17.954386091584745"/>
    <n v="3331.1365203289997"/>
    <n v="1.2308644878357784"/>
    <n v="-443.63363688399977"/>
    <n v="-1920.4914719789972"/>
    <n v="-10354.422610002597"/>
    <n v="-59.571011685255321"/>
    <n v="-1390.3892288848742"/>
    <n v="-0.47730773002566418"/>
    <n v="-0.69493267377144263"/>
    <n v="-0.1003784480820723"/>
    <n v="-0.16392389982143904"/>
    <n v="-3.8259888194066871"/>
    <n v="-394.2145068169998"/>
    <n v="-7546.9916717615979"/>
    <n v="-0.14566338967783199"/>
    <n v="-2.7886350445481782"/>
    <n v="1450.1665110240001"/>
    <n v="110"/>
    <n v="2625.0026213136362"/>
    <n v="33320.876710767196"/>
    <n v="0.11681262523005165"/>
    <n v="1691.9440438672727"/>
    <n v="23664.77383681111"/>
    <n v="0.14487804965098494"/>
    <n v="2480.4227044227273"/>
    <n v="35437.234354657929"/>
    <n v="7.3387908613007147E-2"/>
    <n v="547.88322314909067"/>
    <n v="7487.0651892869773"/>
    <n v="-2.7184212330265911E-2"/>
  </r>
  <r>
    <x v="222"/>
    <x v="6"/>
    <x v="6"/>
    <x v="18"/>
    <n v="270633.89619649498"/>
    <n v="6774.1627348484899"/>
    <n v="3169.6429617189997"/>
    <n v="1.1711921552567333"/>
    <n v="21067.885218891002"/>
    <n v="36382.179077541005"/>
    <n v="0.22633343006350781"/>
    <n v="0.12417337235060688"/>
    <n v="0.16478713407305823"/>
    <n v="2419.9808894689995"/>
    <n v="0.89418987180820886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128E-2"/>
    <n v="88.889463215999996"/>
    <n v="3.2844911323103958E-2"/>
    <n v="453.59931008400008"/>
    <n v="66.96020273480265"/>
    <n v="224.16403720299999"/>
    <n v="30.100689779584069"/>
    <n v="226.10943228487912"/>
    <n v="0"/>
    <n v="0"/>
    <n v="0"/>
    <n v="229.43527288100009"/>
    <n v="224.16403720299999"/>
    <n v="3084.2487281949998"/>
    <n v="1.1396387413185181"/>
    <n v="20123.447989761"/>
    <n v="38278.400416374003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0.627952847307448"/>
    <n v="5.3223150838584969E-2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1.466715911899533"/>
    <n v="3.1553413938215272E-2"/>
    <n v="-254.62411806025341"/>
    <n v="-0.7006592172978362"/>
    <n v="229.43412031699989"/>
    <n v="8.4776564776800248E-2"/>
    <n v="670.32467355199992"/>
    <n v="3449.8591411369998"/>
    <n v="8046.3719532329987"/>
    <n v="-6.2490790035434673E-2"/>
    <n v="-0.1619175881506717"/>
    <n v="-3.3444334113341467E-2"/>
    <n v="90.011026308905542"/>
    <n v="0.24768688733110786"/>
    <n v="1.2747328363599413"/>
    <n v="2.9731574892565908"/>
    <n v="514.27708160299994"/>
    <n v="69.056995436173253"/>
    <n v="153.42057214299999"/>
    <n v="20.601275322770359"/>
    <n v="156.04759194899998"/>
    <n v="20.954030872732279"/>
    <n v="3754.5734017469995"/>
    <n v="1.3873256286496258"/>
    <n v="-584.93044002800002"/>
    <n v="-2505.4219120069974"/>
    <n v="-9942.5932920659998"/>
    <n v="-78.544310397006001"/>
    <n v="-1335.0888930414344"/>
    <n v="-0.41316808252528292"/>
    <n v="-0.65641797805683977"/>
    <n v="-0.19800799721131013"/>
    <n v="-0.2161334733928926"/>
    <n v="-3.6738167065544274"/>
    <n v="-440.89055323500003"/>
    <n v="-7129.3351618119996"/>
    <n v="-0.16291032255430762"/>
    <n v="-2.6343097675524403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98"/>
    <n v="6774.1627348484899"/>
    <n v="2648.102358742"/>
    <n v="0.97848140826355801"/>
    <n v="23715.987577633001"/>
    <n v="36134.144691183996"/>
    <n v="0.18132745310656517"/>
    <n v="-8.5643188905612733E-2"/>
    <n v="0.14248447387530661"/>
    <n v="1933.2349474300004"/>
    <n v="0.714335851716950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296E-2"/>
    <n v="116.03432881099999"/>
    <n v="4.287501692942141E-2"/>
    <n v="398.97187653700001"/>
    <n v="58.896116339892352"/>
    <n v="200.60034842300001"/>
    <n v="26.936563656234821"/>
    <n v="253.04599594111394"/>
    <n v="0"/>
    <n v="0"/>
    <n v="0"/>
    <n v="198.371528114"/>
    <n v="200.60034842300001"/>
    <n v="3025.9295728259999"/>
    <n v="1.118089646327602"/>
    <n v="23149.377562587"/>
    <n v="38133.22680949299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7.704548327288279"/>
    <n v="9.7283277588348802E-2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0.734542004736767"/>
    <n v="-0.13960823806404382"/>
    <n v="-268.43623731062826"/>
    <n v="-0.73866657000627811"/>
    <n v="-114.54568959899996"/>
    <n v="-4.2324960475695006E-2"/>
    <n v="514.17291009999997"/>
    <n v="3964.0320512369999"/>
    <n v="8085.6461318249994"/>
    <n v="8.2700112647781099E-2"/>
    <n v="-0.13661552308940828"/>
    <n v="5.6367786214581717E-3"/>
    <n v="69.043007313302169"/>
    <n v="0.18998836336697542"/>
    <n v="1.4647211997269167"/>
    <n v="2.9876694107653012"/>
    <n v="381.98093637699998"/>
    <n v="51.292302775519609"/>
    <n v="0"/>
    <n v="0"/>
    <n v="132.19197372299999"/>
    <n v="17.750704537782568"/>
    <n v="3540.102482926"/>
    <n v="1.3080780096945772"/>
    <n v="-892.0001241839999"/>
    <n v="-3397.4220361909975"/>
    <n v="-10084.728250134001"/>
    <n v="-119.77754931803895"/>
    <n v="-1354.1747389827469"/>
    <n v="0.18954735396525035"/>
    <n v="-0.57753641086885443"/>
    <n v="-0.16868606222237958"/>
    <n v="-0.32959660143101921"/>
    <n v="-3.7263359807715801"/>
    <n v="-628.71859969899992"/>
    <n v="-7242.720574987"/>
    <n v="-0.23231332384267045"/>
    <n v="-2.6762060025653214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98"/>
    <n v="6774.1627348484899"/>
    <n v="3315.3288757459995"/>
    <n v="1.225023517874084"/>
    <n v="27031.316453379"/>
    <n v="36242.839986139996"/>
    <n v="0.16102213461595216"/>
    <n v="3.3897011372662433E-2"/>
    <n v="0.13687231584493742"/>
    <n v="2528.8351176839997"/>
    <n v="0.93441182099670439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09E-2"/>
    <n v="100.51694366500001"/>
    <n v="3.7141298661280485E-2"/>
    <n v="492.66348668699999"/>
    <n v="72.726845511487227"/>
    <n v="192.795529673"/>
    <n v="25.888534583815495"/>
    <n v="278.93453052492941"/>
    <n v="108.654045123"/>
    <n v="14.590037484837834"/>
    <n v="14.590037484837834"/>
    <n v="191.21391189100001"/>
    <n v="301.44957479599998"/>
    <n v="3377.1678384780002"/>
    <n v="1.2478731917697374"/>
    <n v="26526.545401064999"/>
    <n v="37812.681318912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4.786906684639604"/>
    <n v="0.19296121358680099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3037201538334138"/>
    <n v="-2.2849673895653577E-2"/>
    <n v="-210.79789403572724"/>
    <n v="-0.58006086999250495"/>
    <n v="460.37948774599931"/>
    <n v="0.17011153969114745"/>
    <n v="782.87648019799997"/>
    <n v="4746.9085314349995"/>
    <n v="8255.9465725169994"/>
    <n v="0.27800702232711427"/>
    <n v="-8.7807816369003588E-2"/>
    <n v="3.16969793073969E-2"/>
    <n v="105.12445421757114"/>
    <n v="0.28927510234327369"/>
    <n v="1.7539963020701905"/>
    <n v="3.0505959115050141"/>
    <n v="616.521535503"/>
    <n v="82.786354645294864"/>
    <n v="121.580378049"/>
    <n v="16.325782175413661"/>
    <n v="166.35494469499997"/>
    <n v="22.338099572276285"/>
    <n v="4160.0443186760003"/>
    <n v="1.5371482941130112"/>
    <n v="-844.71544293000068"/>
    <n v="-4242.1374791209983"/>
    <n v="-9825.7879052890003"/>
    <n v="-113.42817437140457"/>
    <n v="-1319.4042954769516"/>
    <n v="-0.23462056531867626"/>
    <n v="-0.53615457674892664"/>
    <n v="-0.23104068932940391"/>
    <n v="-0.31212477623892726"/>
    <n v="-3.6306567814975188"/>
    <n v="-322.49699245200065"/>
    <n v="-6912.2883047860005"/>
    <n v="-0.11916356265212626"/>
    <n v="-2.5541103320506835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98"/>
    <n v="6774.1627348484899"/>
    <n v="2947.8375198389999"/>
    <n v="1.0892344090182662"/>
    <n v="29979.153973217999"/>
    <n v="36545.088131522993"/>
    <n v="0.15624927816194667"/>
    <n v="0.11424605356420803"/>
    <n v="0.15114401608950057"/>
    <n v="2167.0619417789999"/>
    <n v="0.80073559603398481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214E-2"/>
    <n v="87.918743326000012"/>
    <n v="3.2486227542674918E-2"/>
    <n v="433.04462822500005"/>
    <n v="63.925926372757189"/>
    <n v="201.08817072599999"/>
    <n v="27.002068310743102"/>
    <n v="305.9365988356725"/>
    <n v="38.360807479999998"/>
    <n v="5.1510794508226976"/>
    <n v="19.741116935660532"/>
    <n v="193.59565001900006"/>
    <n v="239.44897820599999"/>
    <n v="3186.2787068130001"/>
    <n v="1.1773391107297173"/>
    <n v="29712.824107877997"/>
    <n v="38034.181532748997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8.950177331407772"/>
    <n v="0.12629865362645834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2.017821811803664"/>
    <n v="-8.8104701711451128E-2"/>
    <n v="-199.95508236916123"/>
    <n v="-0.55022427794663176"/>
    <n v="103.36578017899984"/>
    <n v="3.819395191500722E-2"/>
    <n v="798.04740953099986"/>
    <n v="5544.9559409659996"/>
    <n v="8397.5232450079984"/>
    <n v="0.21566334111001417"/>
    <n v="-5.3813083598909239E-2"/>
    <n v="5.7136997991561911E-2"/>
    <n v="107.16160274156512"/>
    <n v="0.29488080419592894"/>
    <n v="2.0488771062661191"/>
    <n v="3.1029088976019978"/>
    <n v="637.54195813299998"/>
    <n v="85.608971638262318"/>
    <n v="137.26188221699999"/>
    <n v="18.431490558113619"/>
    <n v="160.50545139799988"/>
    <n v="21.552631103302797"/>
    <n v="3984.3261163440002"/>
    <n v="1.4722199149256461"/>
    <n v="-1036.488596505"/>
    <n v="-5278.6260756259981"/>
    <n v="-9886.6166462340007"/>
    <n v="-139.17942455336879"/>
    <n v="-1327.5723633067169"/>
    <n v="6.2346257866770616E-2"/>
    <n v="-0.47846075753174877"/>
    <n v="-0.25223990567993426"/>
    <n v="-0.38298550590738001"/>
    <n v="-3.6531331755486298"/>
    <n v="-694.68162935200007"/>
    <n v="-6977.1493516939991"/>
    <n v="-0.25668685228092175"/>
    <n v="-2.57807667470751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98"/>
    <n v="6774.1627348484899"/>
    <n v="3559.3927853899995"/>
    <n v="1.3152058317209776"/>
    <n v="33538.546758607998"/>
    <n v="37038.965698256005"/>
    <n v="0.15676294685154124"/>
    <n v="0.16110752402311279"/>
    <n v="0.16693557045507101"/>
    <n v="2678.8939097809998"/>
    <n v="0.98985897458904282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357E-2"/>
    <n v="200.12383474900003"/>
    <n v="7.394633028661686E-2"/>
    <n v="432.14918380800003"/>
    <n v="63.793741119457394"/>
    <n v="229.413789409"/>
    <n v="30.805625167723029"/>
    <n v="336.74222400339551"/>
    <n v="32.254374538"/>
    <n v="4.3311091918086673"/>
    <n v="24.0722261274692"/>
    <n v="170.48101986100002"/>
    <n v="261.66816394699998"/>
    <n v="3421.9412412829997"/>
    <n v="1.2644170923802107"/>
    <n v="33134.765349160996"/>
    <n v="38438.649984204996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361731494298311"/>
    <n v="8.8658318735429523E-2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18.456958308360832"/>
    <n v="5.0788739340767011E-2"/>
    <n v="-187.94924915880156"/>
    <n v="-0.51718735369820545"/>
    <n v="377.39100640299978"/>
    <n v="0.13944705807619653"/>
    <n v="484.37519161999995"/>
    <n v="6029.3311325859995"/>
    <n v="8338.4634667329992"/>
    <n v="-0.1086786488665078"/>
    <n v="-5.8469082715466802E-2"/>
    <n v="0.11104110866716033"/>
    <n v="65.041777270797127"/>
    <n v="0.17897802101933202"/>
    <n v="2.2278551272854514"/>
    <n v="3.0810861403254597"/>
    <n v="312.09690115000001"/>
    <n v="41.908292337625419"/>
    <n v="0"/>
    <n v="0"/>
    <n v="172.27829046999994"/>
    <n v="23.133484933171712"/>
    <n v="3906.3164329029996"/>
    <n v="1.4433951133995429"/>
    <n v="-346.92364751300016"/>
    <n v="-5625.5497231389982"/>
    <n v="-9738.1477526819999"/>
    <n v="-46.584818962436302"/>
    <n v="-1307.6359981230376"/>
    <n v="-0.29969949332063095"/>
    <n v="-0.47011941569269722"/>
    <n v="-0.26027675198134315"/>
    <n v="-0.128189281678565"/>
    <n v="-3.5982734940236654"/>
    <n v="-106.98418521700017"/>
    <n v="-6775.7238051939994"/>
    <n v="-3.9530962943135482E-2"/>
    <n v="-2.503649358199556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98"/>
    <n v="6774.1627348484899"/>
    <n v="3563.3916745649999"/>
    <n v="1.3166834327277994"/>
    <n v="37101.938433172996"/>
    <n v="37101.938433172996"/>
    <n v="0.14181356428432634"/>
    <n v="1.7990056619717754E-2"/>
    <n v="0.14181356428432634"/>
    <n v="2170.8782761369998"/>
    <n v="0.802145742512912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06E-2"/>
    <n v="258.05542989099996"/>
    <n v="9.535222066331174E-2"/>
    <n v="965.86264640099989"/>
    <n v="142.5803725429106"/>
    <n v="253.465897961"/>
    <n v="34.035336173565604"/>
    <n v="370.77756017696112"/>
    <n v="134.47109585199999"/>
    <n v="18.056744476350804"/>
    <n v="42.128970603820008"/>
    <n v="577.92565258799993"/>
    <n v="387.93699381299996"/>
    <n v="5916.542261603"/>
    <n v="2.1861793163215841"/>
    <n v="39051.307610763994"/>
    <n v="39051.307610763994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4630964629259395"/>
    <n v="1.9255886015905097E-2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15.98046104484172"/>
    <n v="-0.86949588359378471"/>
    <n v="-261.76079630209438"/>
    <n v="-0.72029749598536996"/>
    <n v="-2301.0376324660001"/>
    <n v="-0.85023999757787949"/>
    <n v="1847.869838826"/>
    <n v="7877.2009714119995"/>
    <n v="7877.2009714119995"/>
    <n v="-0.19975576475195467"/>
    <n v="-9.5913585361336207E-2"/>
    <n v="-9.5913585361336207E-2"/>
    <n v="248.13149096338211"/>
    <n v="0.68279319952011686"/>
    <n v="2.9106483268055681"/>
    <n v="2.9106483268055681"/>
    <n v="1363.3710899869998"/>
    <n v="183.07312246071047"/>
    <n v="122.45001160699999"/>
    <n v="16.442556347925411"/>
    <n v="484.4987488390002"/>
    <n v="65.058368502671613"/>
    <n v="7764.412100429"/>
    <n v="2.8689725158417012"/>
    <n v="-4201.0204258640006"/>
    <n v="-9826.5701490029987"/>
    <n v="-9826.5701490029987"/>
    <n v="-564.11195200822385"/>
    <n v="-1319.5093349634853"/>
    <n v="2.1500374139610257E-2"/>
    <n v="-0.33285263984232871"/>
    <n v="-0.33285263984232871"/>
    <n v="-1.5522890831139018"/>
    <n v="-3.6309458227909381"/>
    <n v="-4148.907471292001"/>
    <n v="-6864.0861774279992"/>
    <n v="-1.5330331970979967"/>
    <n v="-2.5362995078947161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1336.45714536484"/>
    <n v="6982.7523777669203"/>
    <n v="2954.8262798930004"/>
    <n v="1.0142315551049159"/>
    <n v="2954.8262798930004"/>
    <n v="37025.583491464"/>
    <n v="-2.5189830672230684E-2"/>
    <n v="-2.5189830672230684E-2"/>
    <n v="0.12198040648958708"/>
    <n v="2288.5460974770003"/>
    <n v="0.78553371586279375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84426933717096E-2"/>
    <n v="119.586086827"/>
    <n v="4.1047415760716653E-2"/>
    <n v="407.30629635500003"/>
    <n v="58.33033656640368"/>
    <n v="238.444121129"/>
    <n v="32.018215809389169"/>
    <n v="32.018215809389169"/>
    <n v="0"/>
    <n v="0"/>
    <n v="0"/>
    <n v="168.86217522600003"/>
    <n v="238.444121129"/>
    <n v="2467.4700198060004"/>
    <n v="0.84694859132402878"/>
    <n v="2467.4700198060004"/>
    <n v="39336.56633682199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73802953081772"/>
    <n v="5.0749372174601626E-2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5.442074384716477"/>
    <n v="0.167282963780887"/>
    <n v="-310.31818743997303"/>
    <n v="-0.79323503416014773"/>
    <n v="635.20768300400005"/>
    <n v="0.21803233595548863"/>
    <n v="150.41103527000001"/>
    <n v="150.41103527000001"/>
    <n v="7676.4114603399994"/>
    <n v="-0.57172323096693201"/>
    <n v="-0.57172323096693201"/>
    <n v="-0.13475320251081424"/>
    <n v="20.197155478549515"/>
    <n v="5.162794822995706E-2"/>
    <n v="5.162794822995706E-2"/>
    <n v="2.6348955896411508"/>
    <n v="124.16863266"/>
    <n v="16.673332344871646"/>
    <n v="0"/>
    <n v="0"/>
    <n v="26.242402610000013"/>
    <n v="3.5238231336778685"/>
    <n v="2617.8810550760004"/>
    <n v="0.89857653955398598"/>
    <n v="336.945224817"/>
    <n v="336.945224817"/>
    <n v="-9987.3943056979988"/>
    <n v="45.244918906166959"/>
    <n v="-1341.1047617328361"/>
    <n v="-0.32308969307531232"/>
    <n v="-0.32308969307531232"/>
    <n v="-0.29478348142918487"/>
    <n v="0.11565501555092991"/>
    <n v="-3.428130623801299"/>
    <n v="484.79664773399998"/>
    <n v="-7002.032812206"/>
    <n v="0.16640438772553154"/>
    <n v="-2.4034179864802416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1336.45714536484"/>
    <n v="6982.7523777669203"/>
    <n v="3019.0414647440002"/>
    <n v="1.0362731442284354"/>
    <n v="5973.8677446370002"/>
    <n v="37188.25449746399"/>
    <n v="1.4660773947707595E-2"/>
    <n v="5.6950247998128756E-2"/>
    <n v="0.12524026861008908"/>
    <n v="1893.3392896509999"/>
    <n v="0.64988065970277864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453708715077343"/>
    <n v="82.60947037199999"/>
    <n v="2.8355349406470363E-2"/>
    <n v="359.80066432400002"/>
    <n v="51.527054785675219"/>
    <n v="209.27574706799999"/>
    <n v="28.10149397505705"/>
    <n v="60.119709784446215"/>
    <n v="30.900995959999999"/>
    <n v="4.1493778613106302"/>
    <n v="4.1493778613106302"/>
    <n v="119.62392129600003"/>
    <n v="240.17674302799998"/>
    <n v="2908.4524072839999"/>
    <n v="0.99831392053786205"/>
    <n v="5375.9224270900004"/>
    <n v="39400.785594071996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642354397339417"/>
    <n v="8.7824397194249601E-2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4.849870448244747"/>
    <n v="3.79592236905733E-2"/>
    <n v="-297.09811171169008"/>
    <n v="-0.75944189007009089"/>
    <n v="366.45354475500028"/>
    <n v="0.12578362088482292"/>
    <n v="704.32763323999984"/>
    <n v="854.7386685099998"/>
    <n v="8123.8609302329996"/>
    <n v="1.741874295825486"/>
    <n v="0.40563820915084059"/>
    <n v="-7.6725260675831519E-2"/>
    <n v="94.576935068968197"/>
    <n v="0.24175746493977907"/>
    <n v="0.2933854131697361"/>
    <n v="2.7884807173925124"/>
    <n v="663.25689123699999"/>
    <n v="89.061966301118545"/>
    <n v="137.67080992699999"/>
    <n v="18.486401266782906"/>
    <n v="41.07074200299985"/>
    <n v="5.5149687678496484"/>
    <n v="3612.7800405239996"/>
    <n v="1.2400713854776411"/>
    <n v="-593.73857577999956"/>
    <n v="-256.79335096299957"/>
    <n v="-10336.392026840998"/>
    <n v="-79.727064620723453"/>
    <n v="-1387.9680867736586"/>
    <n v="1.4259888144161086"/>
    <n v="-2.0148790499415061"/>
    <n v="-0.27056770287072185"/>
    <n v="-0.20379824124920576"/>
    <n v="-3.5479226074626036"/>
    <n v="-337.87408848499956"/>
    <n v="-7317.6742409759991"/>
    <n v="-0.11597384405495614"/>
    <n v="-2.5117605646329331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1336.45714536484"/>
    <n v="6982.7523777669203"/>
    <n v="3265.4024512279998"/>
    <n v="1.12083550518317"/>
    <n v="9239.2701958649996"/>
    <n v="37718.011125641002"/>
    <n v="7.1443648626313472E-2"/>
    <n v="0.19364956666290056"/>
    <n v="0.14083796418349182"/>
    <n v="2252.6018098459999"/>
    <n v="0.77319599198738276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412344186661168"/>
    <n v="155.175735468"/>
    <n v="5.3263411310920737E-2"/>
    <n v="554.27535932199999"/>
    <n v="79.377776747004859"/>
    <n v="188.70709296199999"/>
    <n v="25.339540344343316"/>
    <n v="85.459250128789535"/>
    <n v="198.43704666799999"/>
    <n v="26.646076047966435"/>
    <n v="30.795453909277064"/>
    <n v="167.131219692"/>
    <n v="387.14413962999998"/>
    <n v="3906.5423582769995"/>
    <n v="1.3409040518151825"/>
    <n v="9282.4647853669994"/>
    <n v="40022.399767358002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730469645702144"/>
    <n v="0.19109799437878475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86.09210330163981"/>
    <n v="-0.22006854663201228"/>
    <n v="-309.43271945582273"/>
    <n v="-0.79097160180238091"/>
    <n v="-84.401780549999785"/>
    <n v="-2.8970552253227543E-2"/>
    <n v="782.70984796899972"/>
    <n v="1637.4485164789994"/>
    <n v="8357.2040744119986"/>
    <n v="0.42474933877353638"/>
    <n v="0.41470906308853639"/>
    <n v="1.1605562890773857E-2"/>
    <n v="105.10207888433304"/>
    <n v="0.26866182682329387"/>
    <n v="0.56204723999302986"/>
    <n v="2.868574759334737"/>
    <n v="666.28725067300002"/>
    <n v="89.468882193791671"/>
    <n v="294.49399879043688"/>
    <n v="39.544579095497809"/>
    <n v="116.42259729599971"/>
    <n v="15.633196690541363"/>
    <n v="4689.2522062459993"/>
    <n v="1.6095658786384761"/>
    <n v="-1423.8497550179995"/>
    <n v="-1680.6431059809991"/>
    <n v="-10661.592716129"/>
    <n v="-191.19418218597286"/>
    <n v="-1431.6359524424965"/>
    <n v="0.29600051502516833"/>
    <n v="0.98746722525998609"/>
    <n v="-0.22096770344883143"/>
    <n v="-0.48873037345530618"/>
    <n v="-3.6595463611371186"/>
    <n v="-867.11162851899962"/>
    <n v="-7567.4254875320003"/>
    <n v="-0.2976323790765214"/>
    <n v="-2.5974866179402216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1336.45714536484"/>
    <n v="6982.7523777669203"/>
    <n v="3956.124359425"/>
    <n v="1.3579228628606057"/>
    <n v="13195.39455529"/>
    <n v="38539.256305063995"/>
    <n v="0.12224089964648033"/>
    <n v="0.26197028091604979"/>
    <n v="0.116155651040315"/>
    <n v="3116.3321059039999"/>
    <n v="1.0696677430758619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488475644377433E-2"/>
    <n v="103.43830642099998"/>
    <n v="3.5504758805173682E-2"/>
    <n v="493.12158003299999"/>
    <n v="70.619943734951676"/>
    <n v="184.82243183899999"/>
    <n v="24.817909038888452"/>
    <n v="110.27715916767798"/>
    <n v="50.474643804000003"/>
    <n v="6.7777223047751036"/>
    <n v="37.573176214052168"/>
    <n v="257.82450439000002"/>
    <n v="235.297075643"/>
    <n v="3197.4985246199999"/>
    <n v="1.0975277711380216"/>
    <n v="12479.963309986999"/>
    <n v="40176.27039285400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0.375651063612942"/>
    <n v="0.12074036345903867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01.86808373532317"/>
    <n v="0.26039509172258424"/>
    <n v="-219.81783445822106"/>
    <n v="-0.56189812419294893"/>
    <n v="1110.3865320509999"/>
    <n v="0.38113545518162284"/>
    <n v="635.54538233499989"/>
    <n v="2272.9938988139993"/>
    <n v="8420.633531342999"/>
    <n v="0.11086818967014267"/>
    <n v="0.31420253662813935"/>
    <n v="2.5880795566242343E-2"/>
    <n v="85.340871949003954"/>
    <n v="0.21814824981477998"/>
    <n v="0.78019548980780984"/>
    <n v="2.8903466506910434"/>
    <n v="432.79808181499999"/>
    <n v="58.116016112409724"/>
    <n v="0"/>
    <n v="0"/>
    <n v="202.7473005199999"/>
    <n v="27.224855836594234"/>
    <n v="3833.0439069549998"/>
    <n v="1.3156760209528016"/>
    <n v="123.08045247000018"/>
    <n v="-1557.5626535109989"/>
    <n v="-10057.647619133"/>
    <n v="16.527211786319199"/>
    <n v="-1350.538358754377"/>
    <n v="-1.2559565438447313"/>
    <n v="0.17420282791325326"/>
    <n v="-0.14814984392366481"/>
    <n v="4.2246841907804256E-2"/>
    <n v="-3.4522447748839924"/>
    <n v="474.84114971600013"/>
    <n v="-6930.2189891499993"/>
    <n v="0.16298720536684294"/>
    <n v="-2.3787681971062438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1336.45714536484"/>
    <n v="6982.7523777669203"/>
    <n v="4099.3208053459994"/>
    <n v="1.4070744339767296"/>
    <n v="17294.715360636001"/>
    <n v="39385.914420081994"/>
    <n v="0.15215612835878001"/>
    <n v="0.26029693073788152"/>
    <n v="0.10235336089058045"/>
    <n v="3241.9092968249997"/>
    <n v="1.1127715798395328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853121893334304E-2"/>
    <n v="90.824655859000003"/>
    <n v="3.1175176889613319E-2"/>
    <n v="501.89858613199999"/>
    <n v="71.876898818586895"/>
    <n v="223.07848680199999"/>
    <n v="29.954922348428227"/>
    <n v="140.23208151610621"/>
    <n v="68.847601066999999"/>
    <n v="9.2448383230608311"/>
    <n v="46.818014537113001"/>
    <n v="209.97249826300001"/>
    <n v="291.92608786899996"/>
    <n v="3056.744350121"/>
    <n v="1.0492144993016823"/>
    <n v="15536.707660107999"/>
    <n v="40277.280984171004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0.857138076104377"/>
    <n v="7.395839037216359E-2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39.99690067058685"/>
    <n v="0.35785993467504718"/>
    <n v="-119.69247502996745"/>
    <n v="-0.30595778256623962"/>
    <n v="1258.0442094969994"/>
    <n v="0.43181832504721074"/>
    <n v="446.16607789999995"/>
    <n v="2719.1599767139992"/>
    <n v="8419.4980260049979"/>
    <n v="-2.5385676701168425E-3"/>
    <n v="0.24911860507257799"/>
    <n v="3.657831398222311E-2"/>
    <n v="59.911067219402788"/>
    <n v="0.15314460890741921"/>
    <n v="0.93334009871522905"/>
    <n v="2.8899568933125375"/>
    <n v="299.38400406599999"/>
    <n v="40.201207757511774"/>
    <n v="0"/>
    <n v="0"/>
    <n v="146.78207383399996"/>
    <n v="19.709859461891003"/>
    <n v="3502.9104280209999"/>
    <n v="1.2023591082091014"/>
    <n v="596.41037732499944"/>
    <n v="-961.15227618599943"/>
    <n v="-9310.8645900940028"/>
    <n v="80.085833451184072"/>
    <n v="-1250.2605239587601"/>
    <n v="-4.9662157348886939"/>
    <n v="-0.34919106406462319"/>
    <n v="-0.13464071496976893"/>
    <n v="0.20471532576762796"/>
    <n v="-3.1959146758787784"/>
    <n v="811.87813159699942"/>
    <n v="-6170.3637260210025"/>
    <n v="0.27867371613979153"/>
    <n v="-2.1179511093396206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1336.45714536484"/>
    <n v="6982.7523777669203"/>
    <n v="3002.8473109559995"/>
    <n v="1.0307145698067244"/>
    <n v="20297.562671592001"/>
    <n v="39501.258847593002"/>
    <n v="0.13405341038216023"/>
    <n v="3.9946082191746779E-2"/>
    <n v="9.6280639786779032E-2"/>
    <n v="2168.7629193399998"/>
    <n v="0.7444186493480549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8.0207943248038427E-2"/>
    <n v="122.49067695499998"/>
    <n v="4.2044403970314712E-2"/>
    <n v="477.91873445300001"/>
    <n v="68.442744149813038"/>
    <n v="214.23942899799999"/>
    <n v="28.768015919449731"/>
    <n v="169.00009743555594"/>
    <n v="43.272003964"/>
    <n v="5.8105536629042502"/>
    <n v="52.628568200017249"/>
    <n v="220.40730149100003"/>
    <n v="257.51143296200001"/>
    <n v="2975.1765565720002"/>
    <n v="1.0212167010349515"/>
    <n v="18511.884216679999"/>
    <n v="40523.992565877998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440318641584058"/>
    <n v="3.7007356636524311E-2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3.7156218458251566"/>
    <n v="9.4978687717729663E-3"/>
    <n v="-137.33242301189861"/>
    <n v="-0.35104899960209923"/>
    <n v="135.48667609199933"/>
    <n v="4.6505225408297282E-2"/>
    <n v="745.59017486897312"/>
    <n v="3464.7501515829722"/>
    <n v="8562.416655409972"/>
    <n v="0.23714182373574566"/>
    <n v="0.24652174383479508"/>
    <n v="5.8257361653789363E-2"/>
    <n v="100.11765864170671"/>
    <n v="0.2559206568839939"/>
    <n v="1.189260755599223"/>
    <n v="2.9390131050909569"/>
    <n v="540.31420672399997"/>
    <n v="72.553253960950343"/>
    <n v="192.93166879697318"/>
    <n v="25.906815310682802"/>
    <n v="205.27596814497315"/>
    <n v="27.564404680756372"/>
    <n v="3720.7667314409732"/>
    <n v="1.2771373579189453"/>
    <n v="-717.91942048497378"/>
    <n v="-1679.0716966709733"/>
    <n v="-9585.1503736949744"/>
    <n v="-96.402036795881571"/>
    <n v="-1287.091549069386"/>
    <n v="0.61827093528684252"/>
    <n v="-0.1257072883844933"/>
    <n v="-7.4294073680601813E-2"/>
    <n v="-0.24642278811222093"/>
    <n v="-3.2900621046930563"/>
    <n v="-610.10349877697377"/>
    <n v="-6386.2527179809749"/>
    <n v="-0.20941543147569661"/>
    <n v="-2.1920540877568571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1336.45714536484"/>
    <n v="6982.7523777669203"/>
    <n v="3632.1605173959997"/>
    <n v="1.2467236517480207"/>
    <n v="23929.723188987999"/>
    <n v="39963.77640327"/>
    <n v="0.13583888180342196"/>
    <n v="0.14592102683583064"/>
    <n v="9.8443727575953321E-2"/>
    <n v="2830.2325402469996"/>
    <n v="0.9714652838092388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7405102919866889E-2"/>
    <n v="95.582703430000009"/>
    <n v="3.2808356484649706E-2"/>
    <n v="451.70234350799996"/>
    <n v="64.688294682512293"/>
    <n v="219.24449142200001"/>
    <n v="29.440094426029471"/>
    <n v="198.44019186158542"/>
    <n v="0"/>
    <n v="0"/>
    <n v="52.628568200017249"/>
    <n v="232.45785208599995"/>
    <n v="219.24449142200001"/>
    <n v="3271.6374591370009"/>
    <n v="1.1229756451334167"/>
    <n v="21783.521675816999"/>
    <n v="40711.38129682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684867515812662"/>
    <n v="3.7593491392789294E-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48.41094437112416"/>
    <n v="0.12374800661460394"/>
    <n v="-100.38819455267388"/>
    <n v="-0.25661220050361877"/>
    <n v="470.04660419999885"/>
    <n v="0.16134149800739322"/>
    <n v="606.82756364900001"/>
    <n v="4071.5777152319724"/>
    <n v="8498.919545506973"/>
    <n v="-9.4725902847247911E-2"/>
    <n v="0.18021564030874249"/>
    <n v="5.6242440059229848E-2"/>
    <n v="81.484650575587082"/>
    <n v="0.20829098067401092"/>
    <n v="1.3975517362732339"/>
    <n v="2.9172179921397081"/>
    <n v="390.73096710599998"/>
    <n v="52.467254671558763"/>
    <n v="0"/>
    <n v="0"/>
    <n v="216.09659654300003"/>
    <n v="29.017395904028316"/>
    <n v="3878.4650227860011"/>
    <n v="1.3312666258074277"/>
    <n v="-246.30450539000117"/>
    <n v="-1925.3762020609745"/>
    <n v="-9246.5244390569751"/>
    <n v="-33.073706204462923"/>
    <n v="-1241.6209448768429"/>
    <n v="-0.57891658813617086"/>
    <n v="-0.23151617983630168"/>
    <n v="-7.0008782674885639E-2"/>
    <n v="-8.4542974059407E-2"/>
    <n v="-3.1738301926433268"/>
    <n v="-136.78095944900116"/>
    <n v="-6082.1431241949758"/>
    <n v="-4.6949482666617699E-2"/>
    <n v="-2.0876697629230239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1336.45714536484"/>
    <n v="6982.7523777669203"/>
    <n v="3020.259187141"/>
    <n v="1.0366911222628123"/>
    <n v="26949.982376128999"/>
    <n v="40335.933231668998"/>
    <n v="0.13636348846573187"/>
    <n v="0.14053717643142605"/>
    <n v="0.1162830496306213"/>
    <n v="2170.8190062859999"/>
    <n v="0.7451243924487112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426958101931907"/>
    <n v="89.712094755999999"/>
    <n v="3.0793295022200868E-2"/>
    <n v="455.95278287699995"/>
    <n v="65.297000124013181"/>
    <n v="220.08391958799999"/>
    <n v="29.55281262620236"/>
    <n v="227.99300448778777"/>
    <n v="39.716864250999997"/>
    <n v="5.3331704083941442"/>
    <n v="57.961738608411395"/>
    <n v="196.15199903799996"/>
    <n v="259.80078383899996"/>
    <n v="3177.4668603110003"/>
    <n v="1.0906519875490817"/>
    <n v="24960.988536127999"/>
    <n v="40862.918584305007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346155385707227"/>
    <n v="8.9511267444939827E-2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1.109806283400992"/>
    <n v="-5.3960865286269429E-2"/>
    <n v="-70.763458831338198"/>
    <n v="-0.18088548127468287"/>
    <n v="103.57128214999966"/>
    <n v="3.5550402158670405E-2"/>
    <n v="620.548820933"/>
    <n v="4692.1265361649721"/>
    <n v="8605.2954563399726"/>
    <n v="0.20688742783495018"/>
    <n v="0.1836752265160837"/>
    <n v="6.4268126015265548E-2"/>
    <n v="83.327137506340904"/>
    <n v="0.21300074388677415"/>
    <n v="1.6105524801600082"/>
    <n v="2.9537310711670686"/>
    <n v="395.86658466"/>
    <n v="53.156864087718368"/>
    <n v="0"/>
    <n v="0"/>
    <n v="224.682236273"/>
    <n v="30.170273418622536"/>
    <n v="3798.0156812440005"/>
    <n v="1.3036527314358559"/>
    <n v="-777.75649410300036"/>
    <n v="-2703.1326961639747"/>
    <n v="-9132.2808089759747"/>
    <n v="-104.4369437897419"/>
    <n v="-1226.280339348546"/>
    <n v="-0.12807580064577839"/>
    <n v="-0.20435769610931875"/>
    <n v="-9.4444532121663372E-2"/>
    <n v="-0.26696160917304357"/>
    <n v="-3.1346165524417513"/>
    <n v="-516.97753878300034"/>
    <n v="-5970.402063278977"/>
    <n v="-0.17745034172810373"/>
    <n v="-2.0493151189451013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1336.45714536484"/>
    <n v="6982.7523777669203"/>
    <n v="3842.1276175130001"/>
    <n v="1.318793965973142"/>
    <n v="30792.109993642"/>
    <n v="40862.731973435999"/>
    <n v="0.13912728026950716"/>
    <n v="0.15889788359185419"/>
    <n v="0.12747047386636212"/>
    <n v="2906.530687337"/>
    <n v="0.99765429833821362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80215316850643"/>
    <n v="92.571731033999995"/>
    <n v="3.177485301395374E-2"/>
    <n v="526.04486080300001"/>
    <n v="75.334886924807265"/>
    <n v="221.50873925799999"/>
    <n v="29.744137048324898"/>
    <n v="257.73714153611269"/>
    <n v="60.968167696999998"/>
    <n v="8.1867900184860485"/>
    <n v="66.148528626897445"/>
    <n v="243.567953848"/>
    <n v="282.476906955"/>
    <n v="3679.4796807150001"/>
    <n v="1.2629657533314109"/>
    <n v="28640.468216843001"/>
    <n v="41165.230426541995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374877175125363"/>
    <n v="0.2166105109770468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1.840323496727578"/>
    <n v="5.5828212641731087E-2"/>
    <n v="-40.619415180777203"/>
    <n v="-0.10383130764683819"/>
    <n v="793.71332528300002"/>
    <n v="0.27243872361877797"/>
    <n v="653.03030324600002"/>
    <n v="5345.1568394109718"/>
    <n v="8475.4492793879726"/>
    <n v="-0.16585780801482264"/>
    <n v="0.12602903637477936"/>
    <n v="2.6587224728618075E-2"/>
    <n v="87.688742672290218"/>
    <n v="0.22414987456244273"/>
    <n v="1.8347023547224506"/>
    <n v="2.9091619231022205"/>
    <n v="371.88996558600002"/>
    <n v="49.937289789740504"/>
    <n v="0"/>
    <n v="0"/>
    <n v="281.14033766"/>
    <n v="37.751452882549721"/>
    <n v="4332.5099839610002"/>
    <n v="1.4871156278938538"/>
    <n v="-490.38236644799997"/>
    <n v="-3193.5150626119748"/>
    <n v="-8777.9477324939762"/>
    <n v="-65.84841917556264"/>
    <n v="-1178.7005841527041"/>
    <n v="-0.41947034288014473"/>
    <n v="-0.24719199263817959"/>
    <n v="-0.10664184723863168"/>
    <n v="-0.16832166192071166"/>
    <n v="-3.0129932307490592"/>
    <n v="140.683022037"/>
    <n v="-5507.2220487899758"/>
    <n v="4.828884905633523E-2"/>
    <n v="-1.8903305486556734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1336.45714536484"/>
    <n v="6982.7523777669203"/>
    <n v="3066.8265546620005"/>
    <n v="1.0526751731355686"/>
    <n v="33858.936548304002"/>
    <n v="40981.721008258995"/>
    <n v="0.12941601282517912"/>
    <n v="4.0364855261594945E-2"/>
    <n v="0.12140161930295257"/>
    <n v="2085.8314743590004"/>
    <n v="0.71595278352625014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96309635281974"/>
    <n v="157.54816883399999"/>
    <n v="5.4077738974971458E-2"/>
    <n v="462.29721838699999"/>
    <n v="66.205586762456889"/>
    <n v="241.67876593599999"/>
    <n v="32.452563089610912"/>
    <n v="290.18970462572361"/>
    <n v="29.296786427000001"/>
    <n v="3.9339650141082232"/>
    <n v="70.082493641005669"/>
    <n v="191.321666024"/>
    <n v="270.97555236300002"/>
    <n v="3497.8542130960004"/>
    <n v="1.2006235839377686"/>
    <n v="32138.322429939002"/>
    <n v="41476.805932824995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6.800475660836767"/>
    <n v="0.13613938343497506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57.878284112063277"/>
    <n v="-0.14794841080220006"/>
    <n v="-66.479877481036851"/>
    <n v="-0.16993579499697684"/>
    <n v="-34.404001954999899"/>
    <n v="-1.1809027367225011E-2"/>
    <n v="1056.3443942690001"/>
    <n v="6401.5012336799718"/>
    <n v="8733.7462641259735"/>
    <n v="0.32366120314806524"/>
    <n v="0.15447287621995986"/>
    <n v="4.003835527550903E-2"/>
    <n v="141.8456560161751"/>
    <n v="0.36258572120341531"/>
    <n v="2.1972880759258659"/>
    <n v="2.9978212646995277"/>
    <n v="792.15984905000005"/>
    <n v="106.37102262082691"/>
    <n v="46.4"/>
    <n v="6.2305801733392814"/>
    <n v="264.18454521900003"/>
    <n v="35.474633395348199"/>
    <n v="4554.1986073650005"/>
    <n v="1.5632093051411839"/>
    <n v="-1487.372052703"/>
    <n v="-4680.8871153149748"/>
    <n v="-9228.8311886919764"/>
    <n v="-199.72394012823835"/>
    <n v="-1239.2450997275739"/>
    <n v="0.43501053240562593"/>
    <n v="-0.11323760231304825"/>
    <n v="-6.6532918295419852E-2"/>
    <n v="-0.51053413200561537"/>
    <n v="-3.167757059696505"/>
    <n v="-1090.7483962239999"/>
    <n v="-5903.2888156619756"/>
    <n v="-0.37439474857064026"/>
    <n v="-2.0262787821012318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1336.45714536484"/>
    <n v="6982.7523777669203"/>
    <n v="3775.9355499580001"/>
    <n v="1.2960738202682147"/>
    <n v="37634.872098262"/>
    <n v="41198.263772826998"/>
    <n v="0.12213783051296456"/>
    <n v="6.0836995977749053E-2"/>
    <n v="0.11229520036967"/>
    <n v="2798.0153501540003"/>
    <n v="0.96040687031417638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530650112525888E-2"/>
    <n v="263.06961519700002"/>
    <n v="9.029752670663499E-2"/>
    <n v="466.32164651400001"/>
    <n v="66.781925132955863"/>
    <n v="245.94754141199999"/>
    <n v="33.025773172481657"/>
    <n v="323.21547779820526"/>
    <n v="27.304165681000001"/>
    <n v="3.6663964082243417"/>
    <n v="73.748890049230013"/>
    <n v="193.06993942100002"/>
    <n v="273.25170709299999"/>
    <n v="3635.1769327659999"/>
    <n v="1.2477590234963958"/>
    <n v="35773.499362704999"/>
    <n v="41690.041624308004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61.139522582143954"/>
    <n v="0.14653921135348452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8.901031239291601"/>
    <n v="4.8314796771818866E-2"/>
    <n v="-66.035804550106008"/>
    <n v="-0.16880065622395662"/>
    <n v="567.68076387800022"/>
    <n v="0.1948540081253034"/>
    <n v="730.54544868900007"/>
    <n v="7132.0466823689721"/>
    <n v="8979.9165211949712"/>
    <n v="0.50822226515292845"/>
    <n v="0.18289185409360886"/>
    <n v="7.6927009037228933E-2"/>
    <n v="98.097456644933914"/>
    <n v="0.25075661860077064"/>
    <n v="2.4480446945266365"/>
    <n v="3.0823181585936443"/>
    <n v="472.066007173"/>
    <n v="63.388903120679593"/>
    <n v="121.667343649"/>
    <n v="16.337459894015439"/>
    <n v="258.47944151600007"/>
    <n v="34.70855352425432"/>
    <n v="4365.7223814549998"/>
    <n v="1.4985156420971664"/>
    <n v="-589.78683149699987"/>
    <n v="-5270.6739468119749"/>
    <n v="-9471.6943726759746"/>
    <n v="-79.196425405642302"/>
    <n v="-1271.8567061707797"/>
    <n v="0.70004793770911489"/>
    <n v="-6.3082861905450538E-2"/>
    <n v="-2.7361813229075382E-2"/>
    <n v="-0.20244182182895176"/>
    <n v="-3.2511188148176018"/>
    <n v="-162.86468481099985"/>
    <n v="-5959.1693152559747"/>
    <n v="-5.590261047546724E-2"/>
    <n v="-2.0454595259537309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1336.45714536484"/>
    <n v="6982.7523777669203"/>
    <n v="3486.9852153719994"/>
    <n v="1.196892846689674"/>
    <n v="41121.857313633998"/>
    <n v="41121.857313633998"/>
    <n v="0.10834794757965471"/>
    <n v="-2.1442060309670552E-2"/>
    <n v="0.10834794757965471"/>
    <n v="2208.6963590349997"/>
    <n v="0.75812563270547073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5265138151082118E-2"/>
    <n v="232.55835453099999"/>
    <n v="7.9824666232885158E-2"/>
    <n v="768.18842342199991"/>
    <n v="110.01226763645685"/>
    <n v="298.545497071"/>
    <n v="40.088613251945972"/>
    <n v="363.30409105015121"/>
    <n v="0"/>
    <n v="0"/>
    <n v="73.748890049230013"/>
    <n v="469.64292635099991"/>
    <n v="298.545497071"/>
    <n v="5562.9420238940011"/>
    <n v="1.9094561931596234"/>
    <n v="41336.441386598999"/>
    <n v="41336.441386598999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937266886154092"/>
    <n v="5.2579242574700584E-2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78.75895111823007"/>
    <n v="-0.71256334646994934"/>
    <n v="-28.814294623494419"/>
    <n v="-7.3655070521412624E-2"/>
    <n v="-1922.7743060110017"/>
    <n v="-0.65998410389524886"/>
    <n v="1247.3256469080002"/>
    <n v="8379.3723292769719"/>
    <n v="8379.3723292769719"/>
    <n v="-0.32499269120575136"/>
    <n v="6.3749974094536421E-2"/>
    <n v="6.3749974094536421E-2"/>
    <n v="167.49056994229696"/>
    <n v="0.42813922401947663"/>
    <n v="2.8761839185461131"/>
    <n v="2.8761839185461131"/>
    <n v="661.92568242599998"/>
    <n v="88.883211921282523"/>
    <n v="0"/>
    <n v="0"/>
    <n v="585.3999644820002"/>
    <n v="78.607358021014448"/>
    <n v="6810.2676708020008"/>
    <n v="2.3375954171791"/>
    <n v="-3323.2824554300018"/>
    <n v="-8593.9564022419763"/>
    <n v="-8593.9564022419763"/>
    <n v="-446.24952106052706"/>
    <n v="-1153.9942752230829"/>
    <n v="-0.20893446864245591"/>
    <n v="-0.12543682363943465"/>
    <n v="-0.12543682363943465"/>
    <n v="-1.140702570489426"/>
    <n v="-2.9498389890675258"/>
    <n v="-3170.0999529190017"/>
    <n v="-4980.3617968829767"/>
    <n v="-1.0881233279147255"/>
    <n v="-1.7094880076742276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20080.93049385183"/>
    <n v="7447.1395454545454"/>
    <n v="3160.2397387120004"/>
    <n v="0.98732521610583823"/>
    <n v="3160.2397387120004"/>
    <n v="41327.270772452997"/>
    <n v="6.9517947710427963E-2"/>
    <n v="6.9517947710427963E-2"/>
    <n v="0.11618148521496563"/>
    <n v="2313.7939413660006"/>
    <n v="0.72287778525139101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224781551866199E-2"/>
    <n v="91.270490181999989"/>
    <n v="2.8514816562542178E-2"/>
    <n v="491.91573394099998"/>
    <n v="66.054319371690426"/>
    <n v="309.39222788000001"/>
    <n v="41.545109500310282"/>
    <n v="41.545109500310282"/>
    <n v="0"/>
    <n v="0"/>
    <n v="0"/>
    <n v="182.52350606099998"/>
    <n v="309.39222788000001"/>
    <n v="3100.1502207429999"/>
    <n v="0.96855198963580502"/>
    <n v="3100.1502207429999"/>
    <n v="41969.121587536007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42.126916881602604"/>
    <n v="9.1902328754524254E-2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0688051569648565"/>
    <n v="1.8773226470033263E-2"/>
    <n v="-86.18756385124604"/>
    <n v="-0.20052766470426511"/>
    <n v="354.25134699200055"/>
    <n v="0.11067555522455751"/>
    <n v="360.286152238"/>
    <n v="360.286152238"/>
    <n v="8589.2474462449736"/>
    <n v="1.3953438761408505"/>
    <n v="1.3953438761408505"/>
    <n v="0.11891441601601471"/>
    <n v="48.379132691008209"/>
    <n v="0.11256095503162768"/>
    <n v="0.11256095503162768"/>
    <n v="2.6834611587115331"/>
    <n v="319.86005540600001"/>
    <n v="42.950726712410081"/>
    <n v="51.664655070999999"/>
    <n v="6.9375167143919265"/>
    <n v="40.426096831999985"/>
    <n v="5.4284059785981258"/>
    <n v="3460.4363729809997"/>
    <n v="1.0811129446674326"/>
    <n v="-300.19663426899945"/>
    <n v="-300.19663426899945"/>
    <n v="-9231.0982613279775"/>
    <n v="-40.310327534043353"/>
    <n v="-1239.5495216632933"/>
    <n v="-1.8909360102433288"/>
    <n v="-1.8909360102433288"/>
    <n v="-7.5725061134167881E-2"/>
    <n v="-9.3787728561594411E-2"/>
    <n v="-2.8839888234157987"/>
    <n v="-6.0348052459994506"/>
    <n v="-5471.1932498629758"/>
    <n v="-1.8853998070701586E-3"/>
    <n v="-1.7093155913479412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20080.93049385183"/>
    <n v="7447.1395454545454"/>
    <n v="2725.3689210520001"/>
    <n v="0.85146244634037926"/>
    <n v="5885.6086597640005"/>
    <n v="41033.59822876101"/>
    <n v="-1.4774194650062911E-2"/>
    <n v="-9.7273438315264138E-2"/>
    <n v="0.10340210325169341"/>
    <n v="1882.3280705669999"/>
    <n v="0.58807879234253724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511443614640235E-2"/>
    <n v="165.24954907400002"/>
    <n v="5.1627427106962297E-2"/>
    <n v="405.35622220900001"/>
    <n v="54.431130199032495"/>
    <n v="190.553003934"/>
    <n v="25.587408799168589"/>
    <n v="67.132518299478875"/>
    <n v="82.461669158999996"/>
    <n v="11.072931916433808"/>
    <n v="11.072931916433808"/>
    <n v="132.34154911600001"/>
    <n v="273.014673093"/>
    <n v="3219.166465192"/>
    <n v="1.0057351621120192"/>
    <n v="6319.3166859350004"/>
    <n v="42279.835645444007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8005540853724362"/>
    <n v="1.2654247402213799E-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6.307008365567071"/>
    <n v="-0.15427271577163976"/>
    <n v="-167.34444266505787"/>
    <n v="-0.3893507228812999"/>
    <n v="-453.2937113079999"/>
    <n v="-0.14161846836942599"/>
    <n v="535.47513248199994"/>
    <n v="895.76128471999994"/>
    <n v="8420.3949454869726"/>
    <n v="-0.2397357320502338"/>
    <n v="4.7994337592695668E-2"/>
    <n v="3.6501611462896877E-2"/>
    <n v="71.903464305141682"/>
    <n v="0.16729366902796025"/>
    <n v="0.27985462405958789"/>
    <n v="2.6307080938858718"/>
    <n v="484.16051696599999"/>
    <n v="65.012950812975348"/>
    <n v="0"/>
    <n v="0"/>
    <n v="51.314615515999947"/>
    <n v="6.8905134921663258"/>
    <n v="3754.641597674"/>
    <n v="1.1730288311399792"/>
    <n v="-1029.2726766219998"/>
    <n v="-1329.4693108909992"/>
    <n v="-9666.6323621699776"/>
    <n v="-138.21047267070875"/>
    <n v="-1298.0329297132785"/>
    <n v="0.73354523119848714"/>
    <n v="4.1771952268443178"/>
    <n v="-6.4796271555086604E-2"/>
    <n v="-0.32156638479959998"/>
    <n v="-3.0200588167671722"/>
    <n v="-988.76884378999989"/>
    <n v="-6122.088005167976"/>
    <n v="-0.30891213739738621"/>
    <n v="-1.9126687727763807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20080.93049385183"/>
    <n v="7447.1395454545454"/>
    <n v="3663.6910619100004"/>
    <n v="1.1446139750522792"/>
    <n v="9549.2997216740005"/>
    <n v="41431.88683944301"/>
    <n v="3.3555629312340463E-2"/>
    <n v="0.12197228875485733"/>
    <n v="9.8464250976300516E-2"/>
    <n v="2541.6816199550003"/>
    <n v="0.79407467856127767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287688844081003"/>
    <n v="179.154591735"/>
    <n v="5.5971654249624608E-2"/>
    <n v="530.69020682000007"/>
    <n v="71.260945706853775"/>
    <n v="333.71801412999997"/>
    <n v="44.811569877683965"/>
    <n v="111.94408817716284"/>
    <n v="0"/>
    <n v="0"/>
    <n v="11.072931916433808"/>
    <n v="196.9721926900001"/>
    <n v="333.71801412999997"/>
    <n v="4333.8974296120005"/>
    <n v="1.35400050947279"/>
    <n v="10653.214115547002"/>
    <n v="42707.190716779005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12.37272167109801"/>
    <n v="0.2451476531995623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89.995140229521937"/>
    <n v="-0.20938653442051075"/>
    <n v="-171.24747959293995"/>
    <n v="-0.39843169518669586"/>
    <n v="114.46452174299986"/>
    <n v="3.5761118779051575E-2"/>
    <n v="615.89220963100001"/>
    <n v="1511.6534943510001"/>
    <n v="8253.577307148973"/>
    <n v="-0.21312832433482654"/>
    <n v="-7.682380292389035E-2"/>
    <n v="-1.2399693287412861E-2"/>
    <n v="82.701848927608395"/>
    <n v="0.19241765158603541"/>
    <n v="0.47227227564562341"/>
    <n v="2.5785907627844482"/>
    <n v="513.56038788399997"/>
    <n v="68.960757986260376"/>
    <n v="138.82846017199998"/>
    <n v="18.641850246613906"/>
    <n v="102.33182174700005"/>
    <n v="13.741090941348018"/>
    <n v="4949.7896392430002"/>
    <n v="1.5464181610588252"/>
    <n v="-1286.0985773330001"/>
    <n v="-2615.567888223999"/>
    <n v="-9528.881184484977"/>
    <n v="-172.6969891571303"/>
    <n v="-1279.5357366844357"/>
    <n v="-9.6745585128999889E-2"/>
    <n v="0.55628989814424656"/>
    <n v="-0.106242243706275"/>
    <n v="-0.40180418600654616"/>
    <n v="-2.977022457971144"/>
    <n v="-501.42768788800015"/>
    <n v="-5756.404064536976"/>
    <n v="-0.15665653280698386"/>
    <n v="-1.7984214353711854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20080.93049385183"/>
    <n v="7447.1395454545454"/>
    <n v="3757.1571939859996"/>
    <n v="1.1738147562209014"/>
    <n v="13306.456915660001"/>
    <n v="41232.919674003999"/>
    <n v="8.4167517617330656E-3"/>
    <n v="-5.0293455756764693E-2"/>
    <n v="6.9894015276731336E-2"/>
    <n v="2929.0321687449996"/>
    <n v="0.91509111905723506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4782393116422342E-2"/>
    <n v="109.46923441599999"/>
    <n v="3.4200486185509478E-2"/>
    <n v="447.28351804300002"/>
    <n v="60.061116796986177"/>
    <n v="282.42584069499998"/>
    <n v="37.924069902434162"/>
    <n v="149.86815807959701"/>
    <n v="0"/>
    <n v="0"/>
    <n v="11.072931916433808"/>
    <n v="164.85767734800004"/>
    <n v="282.42584069499998"/>
    <n v="3886.3335036539997"/>
    <n v="1.2141721462936854"/>
    <n v="14539.547619201001"/>
    <n v="43396.025695812998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3.783014895543609"/>
    <n v="0.13914637096181368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7.345761937124507"/>
    <n v="-4.0357390072783925E-2"/>
    <n v="-290.46132526538764"/>
    <n v="-0.67579971680023376"/>
    <n v="316.20468925499989"/>
    <n v="9.8788980889029751E-2"/>
    <n v="886.91010285099992"/>
    <n v="2398.563597202"/>
    <n v="8504.9420276649726"/>
    <n v="0.39551026174162995"/>
    <n v="5.524418629258987E-2"/>
    <n v="1.0012132223562897E-2"/>
    <n v="119.09406255081343"/>
    <n v="0.27708932909017392"/>
    <n v="0.74936160473579727"/>
    <n v="2.6571223766885224"/>
    <n v="794.04577485999994"/>
    <n v="106.62426425789961"/>
    <n v="23.893411927000002"/>
    <n v="3.2084012634869508"/>
    <n v="92.864327990999982"/>
    <n v="12.469798292913806"/>
    <n v="4773.2436065049997"/>
    <n v="1.4912614753838591"/>
    <n v="-1016.0864125190001"/>
    <n v="-3631.6543007429991"/>
    <n v="-10668.048049473977"/>
    <n v="-136.43982448793795"/>
    <n v="-1432.502772958693"/>
    <n v="-9.2554653653606174"/>
    <n v="1.3316264630232761"/>
    <n v="6.0690178603970191E-2"/>
    <n v="-0.31744671916295786"/>
    <n v="-3.3329220934887562"/>
    <n v="-570.70541359599997"/>
    <n v="-6801.9506278489762"/>
    <n v="-0.17830034820114415"/>
    <n v="-2.1250721239013735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20080.93049385183"/>
    <n v="7447.1395454545454"/>
    <n v="4261.0299709129995"/>
    <n v="1.3312351861570353"/>
    <n v="17567.486886573002"/>
    <n v="41394.628839571"/>
    <n v="1.5771958095236904E-2"/>
    <n v="3.9447794706896966E-2"/>
    <n v="5.1000832380441175E-2"/>
    <n v="3323.9881686999997"/>
    <n v="1.0384836621074018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9.933819459860245E-2"/>
    <n v="153.70041273300001"/>
    <n v="4.801923454041955E-2"/>
    <n v="465.37877187299995"/>
    <n v="62.490942869071077"/>
    <n v="311.36750796500002"/>
    <n v="41.810349606654952"/>
    <n v="191.67850768625198"/>
    <n v="0"/>
    <n v="0"/>
    <n v="11.072931916433808"/>
    <n v="154.01126390799993"/>
    <n v="311.36750796500002"/>
    <n v="3745.1745298280002"/>
    <n v="1.1700711204661842"/>
    <n v="18284.722149029003"/>
    <n v="44084.455875520005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3.795893404589407"/>
    <n v="0.1828056338799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69.268937145116084"/>
    <n v="0.16116406569085123"/>
    <n v="-361.18928879085843"/>
    <n v="-0.84035841554161894"/>
    <n v="1100.9814150029993"/>
    <n v="0.34396969957076129"/>
    <n v="363.67095662999998"/>
    <n v="2762.2345538320001"/>
    <n v="8422.4469063949728"/>
    <n v="-0.18489778886437391"/>
    <n v="1.5841133837978472E-2"/>
    <n v="3.5024420468610096E-4"/>
    <n v="48.833643362030337"/>
    <n v="0.11361843895820137"/>
    <n v="0.86298004369399861"/>
    <n v="2.6313491695365938"/>
    <n v="219.65835102299999"/>
    <n v="29.495667387765174"/>
    <n v="0"/>
    <n v="0"/>
    <n v="144.01260560699998"/>
    <n v="19.337975974265163"/>
    <n v="4108.8454864579999"/>
    <n v="1.2836895594243856"/>
    <n v="152.18448445499928"/>
    <n v="-3479.4698162879999"/>
    <n v="-11112.273942343976"/>
    <n v="20.435293783085744"/>
    <n v="-1492.1533126267914"/>
    <n v="-0.74483260144202679"/>
    <n v="2.6201025607462256"/>
    <n v="0.19347390726383518"/>
    <n v="4.7545626732649872E-2"/>
    <n v="-3.4717075850782124"/>
    <n v="737.31045837299928"/>
    <n v="-6876.5183010729761"/>
    <n v="0.23035126061255987"/>
    <n v="-2.1483686299159461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20080.93049385183"/>
    <n v="7447.1395454545454"/>
    <n v="3561.1343769650002"/>
    <n v="1.1125731143903317"/>
    <n v="21128.621263538003"/>
    <n v="41952.915905579997"/>
    <n v="4.0943762824742214E-2"/>
    <n v="0.18591923204755356"/>
    <n v="6.2065289297391191E-2"/>
    <n v="2437.9879743860001"/>
    <n v="0.76167860753979821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9.961903107068254E-2"/>
    <n v="142.31884875599999"/>
    <n v="4.4463395097113938E-2"/>
    <n v="661.96603222299996"/>
    <n v="88.888630081739123"/>
    <n v="304.84257952000002"/>
    <n v="40.93418387816628"/>
    <n v="232.61269156441824"/>
    <n v="0"/>
    <n v="0"/>
    <n v="11.072931916433808"/>
    <n v="357.12345270299994"/>
    <n v="304.84257952000002"/>
    <n v="3272.2961929349995"/>
    <n v="1.0223340040552193"/>
    <n v="21557.018341964002"/>
    <n v="44381.575511882998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6.003177894502109"/>
    <n v="7.8543034620061181E-2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8.785117731048395"/>
    <n v="9.0239110335112199E-2"/>
    <n v="-326.11979290563522"/>
    <n v="-0.75876422958275935"/>
    <n v="540.23946008000075"/>
    <n v="0.16878214495517338"/>
    <n v="332.22961023699997"/>
    <n v="3094.4641640690002"/>
    <n v="8009.0863417629989"/>
    <n v="-0.55440720460756521"/>
    <n v="-0.10687234903353593"/>
    <n v="-6.4623147402826264E-2"/>
    <n v="44.611707382303649"/>
    <n v="0.10379550250757018"/>
    <n v="0.96677554620156902"/>
    <n v="2.502206654237666"/>
    <n v="223.802180569"/>
    <n v="30.052099763002353"/>
    <n v="0"/>
    <n v="0"/>
    <n v="108.42742966799997"/>
    <n v="14.559607619301293"/>
    <n v="3604.5258031719995"/>
    <n v="1.1261295065627897"/>
    <n v="-43.391426206999199"/>
    <n v="-3522.8612424949993"/>
    <n v="-10437.745948066002"/>
    <n v="-5.8265896512552517"/>
    <n v="-1401.577865482165"/>
    <n v="-0.93955947566136722"/>
    <n v="1.0981005453666048"/>
    <n v="8.8949629492600213E-2"/>
    <n v="-1.3556392172457981E-2"/>
    <n v="-3.2609708838204257"/>
    <n v="208.00984984300081"/>
    <n v="-6058.4049524530019"/>
    <n v="6.4986642447603202E-2"/>
    <n v="-1.8927728506367152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20080.93049385183"/>
    <n v="7447.1395454545454"/>
    <n v="4099.5153899520001"/>
    <n v="1.2807746414717274"/>
    <n v="25228.136653490004"/>
    <n v="42420.270778136"/>
    <n v="5.425944354841139E-2"/>
    <n v="0.12867131568597645"/>
    <n v="6.1468024194655468E-2"/>
    <n v="2962.2021577759997"/>
    <n v="0.92545411974578662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639766294329627"/>
    <n v="102.59623418500001"/>
    <n v="3.2053216674515606E-2"/>
    <n v="662.15027536900004"/>
    <n v="88.913370204423217"/>
    <n v="311.65432103400002"/>
    <n v="41.848862792455947"/>
    <n v="274.46155435687422"/>
    <n v="141.748362273"/>
    <n v="19.033933956497147"/>
    <n v="30.106865872930953"/>
    <n v="208.74759206200002"/>
    <n v="453.40268330700002"/>
    <n v="3704.5952433780003"/>
    <n v="1.157393299770215"/>
    <n v="25261.613585342002"/>
    <n v="44814.533296123991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7.322193033240833"/>
    <n v="3.7789375457130951E-2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3.029776622763059"/>
    <n v="0.12338134170151241"/>
    <n v="-321.50096065399634"/>
    <n v="-0.74801785732561499"/>
    <n v="515.8767311649998"/>
    <n v="0.16117071715864337"/>
    <n v="602.87989839299996"/>
    <n v="3697.3440624620002"/>
    <n v="8005.1386765069992"/>
    <n v="-6.505415199437814E-3"/>
    <n v="-9.1913670558207872E-2"/>
    <n v="-5.8099252070342944E-2"/>
    <n v="80.954559091211777"/>
    <n v="0.18835233247504576"/>
    <n v="1.1551278786766146"/>
    <n v="2.500973320764813"/>
    <n v="391.12075466499999"/>
    <n v="52.519595245630313"/>
    <n v="0"/>
    <n v="0"/>
    <n v="211.75914372799997"/>
    <n v="28.434963845581464"/>
    <n v="4307.4751417710004"/>
    <n v="1.345745632245261"/>
    <n v="-207.95975181900019"/>
    <n v="-3730.8209943139996"/>
    <n v="-10399.401194495002"/>
    <n v="-27.924782468448711"/>
    <n v="-1396.4289417461507"/>
    <n v="-0.15568027677888185"/>
    <n v="0.93771014221554649"/>
    <n v="0.12468217253266722"/>
    <n v="-6.4970990773533355E-2"/>
    <n v="-3.2489911780904284"/>
    <n v="-87.00316722800018"/>
    <n v="-6008.6271602320012"/>
    <n v="-2.7181615316402407E-2"/>
    <n v="-1.8772212236953041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20080.93049385183"/>
    <n v="7447.1395454545454"/>
    <n v="3355.974272125"/>
    <n v="1.0484767920872631"/>
    <n v="28584.110925615005"/>
    <n v="42755.985863119997"/>
    <n v="6.0635607351396281E-2"/>
    <n v="0.1111543957595873"/>
    <n v="5.9997437459831549E-2"/>
    <n v="2441.3896434349999"/>
    <n v="0.7627413603391453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1216542289328337E-2"/>
    <n v="48.431582518999996"/>
    <n v="1.5131042778548246E-2"/>
    <n v="574.18628884700001"/>
    <n v="77.101588514943529"/>
    <n v="296.09466226400002"/>
    <n v="39.759515778742873"/>
    <n v="314.22107013561708"/>
    <n v="45.292624773999997"/>
    <n v="6.0818821102452576"/>
    <n v="36.188747983176214"/>
    <n v="232.799001809"/>
    <n v="341.38728703800001"/>
    <n v="3499.6675943310001"/>
    <n v="1.0933696015352661"/>
    <n v="28761.281179673002"/>
    <n v="45136.734030143998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40.433362957271434"/>
    <n v="8.8207741990559849E-2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295102680559438"/>
    <n v="-4.4892809448003106E-2"/>
    <n v="-319.68625705115483"/>
    <n v="-0.74379569046826766"/>
    <n v="138.64283912499985"/>
    <n v="4.3314932542556743E-2"/>
    <n v="349.55572974400008"/>
    <n v="4046.8997922060003"/>
    <n v="7734.1455853179996"/>
    <n v="-0.4366990670960581"/>
    <n v="-0.13751264783373396"/>
    <n v="-0.10123416162081356"/>
    <n v="46.938254293536872"/>
    <n v="0.10920854585266035"/>
    <n v="1.264336424529275"/>
    <n v="2.4163093919356617"/>
    <n v="201.623474558"/>
    <n v="27.073948772863186"/>
    <n v="53.157420969999997"/>
    <n v="7.1379649388261157"/>
    <n v="147.93225518600008"/>
    <n v="19.864305520673689"/>
    <n v="3849.2233240750002"/>
    <n v="1.2025781473879265"/>
    <n v="-493.24905195000025"/>
    <n v="-4224.0700462639998"/>
    <n v="-10114.893752342001"/>
    <n v="-66.23335697409631"/>
    <n v="-1358.2253549305053"/>
    <n v="-0.36580529292928288"/>
    <n v="0.56265730212149512"/>
    <n v="0.10759775831687435"/>
    <n v="-0.15410135530066346"/>
    <n v="-3.1601050824039292"/>
    <n v="-210.91289061900022"/>
    <n v="-5702.5625120680006"/>
    <n v="-6.5893613310103613E-2"/>
    <n v="-1.7816002044450243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20080.93049385183"/>
    <n v="7447.1395454545454"/>
    <n v="3923.9104503730005"/>
    <n v="1.2259119730496946"/>
    <n v="32508.021375988006"/>
    <n v="42837.768695979998"/>
    <n v="5.5725683712493534E-2"/>
    <n v="2.1285818952817115E-2"/>
    <n v="4.8333447793650341E-2"/>
    <n v="2996.6677465180005"/>
    <n v="0.93622189297389613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1141865112955731E-2"/>
    <n v="176.13556780499999"/>
    <n v="5.50284478157574E-2"/>
    <n v="459.37940612699998"/>
    <n v="61.685349565846117"/>
    <n v="287.34684266400001"/>
    <n v="38.584860792542251"/>
    <n v="352.80593092815934"/>
    <n v="0"/>
    <n v="0"/>
    <n v="36.188747983176214"/>
    <n v="172.03256346299997"/>
    <n v="287.34684266400001"/>
    <n v="4152.7680178629998"/>
    <n v="1.2974118800066305"/>
    <n v="32914.049197536006"/>
    <n v="45610.022367291996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30.61463404158016"/>
    <n v="0.28494345008863903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0.730935830212211"/>
    <n v="-7.1499906956936102E-2"/>
    <n v="-372.25751637809452"/>
    <n v="-0.86611022625893375"/>
    <n v="683.19207893500072"/>
    <n v="0.21344354313170294"/>
    <n v="264.53358075799997"/>
    <n v="4311.4333729640002"/>
    <n v="7345.6488628299994"/>
    <n v="-0.59491377437909065"/>
    <n v="-0.19339441245673272"/>
    <n v="-0.13330271697874618"/>
    <n v="35.521501798561211"/>
    <n v="8.2645842209297493E-2"/>
    <n v="1.3469822667385727"/>
    <n v="2.2949348627225064"/>
    <n v="172.231686454"/>
    <n v="23.1272269577819"/>
    <n v="0"/>
    <n v="0"/>
    <n v="92.301894303999973"/>
    <n v="12.394274840779314"/>
    <n v="4417.3015986209994"/>
    <n v="1.380057722215928"/>
    <n v="-493.39114824799935"/>
    <n v="-4717.4611945119996"/>
    <n v="-10117.902534142002"/>
    <n v="-66.252437628773421"/>
    <n v="-1358.629373383716"/>
    <n v="6.1355831813305617E-3"/>
    <n v="0.47720023297888869"/>
    <n v="0.15265012306781189"/>
    <n v="-0.15414574916623361"/>
    <n v="-3.161045088981441"/>
    <n v="418.65849817700075"/>
    <n v="-5424.5870359279998"/>
    <n v="0.13079770092240545"/>
    <n v="-1.6947548320227706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20080.93049385183"/>
    <n v="7447.1395454545454"/>
    <n v="3443.18931028"/>
    <n v="1.0757246003276466"/>
    <n v="35951.210686268008"/>
    <n v="43214.131451597998"/>
    <n v="6.1793852709435049E-2"/>
    <n v="0.12272058719651957"/>
    <n v="5.4473320993257079E-2"/>
    <n v="2436.6934816090002"/>
    <n v="0.76127418082965248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273496996170359"/>
    <n v="101.52181302599999"/>
    <n v="3.1717544956321612E-2"/>
    <n v="576.1389678490001"/>
    <n v="77.363793753623668"/>
    <n v="303.431946563"/>
    <n v="40.744764444249398"/>
    <n v="393.55069537240877"/>
    <n v="86.400354974999999"/>
    <n v="11.601817643894632"/>
    <n v="47.790565627070848"/>
    <n v="186.3066663110001"/>
    <n v="389.83230153800002"/>
    <n v="3777.3610124290003"/>
    <n v="1.1801268531058449"/>
    <n v="36691.410209965004"/>
    <n v="45889.529166624998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9.649713406496787"/>
    <n v="0.15194491629026985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4.8724909892371"/>
    <n v="-0.10440225277819827"/>
    <n v="-359.25172325526836"/>
    <n v="-0.83585039286755958"/>
    <n v="152.17499975099963"/>
    <n v="4.7542663512071558E-2"/>
    <n v="658.11103892300002"/>
    <n v="4969.544411887"/>
    <n v="6947.415507484"/>
    <n v="-0.37699197109062255"/>
    <n v="-0.22369078275874921"/>
    <n v="-0.20453201897785378"/>
    <n v="88.370982563994829"/>
    <n v="0.20560769987377961"/>
    <n v="1.5525899666123519"/>
    <n v="2.1705184050686355"/>
    <n v="508.53951208899997"/>
    <n v="68.286556064253347"/>
    <n v="56.376991611999998"/>
    <n v="7.5702880640138401"/>
    <n v="149.57152683400005"/>
    <n v="20.084426499741486"/>
    <n v="4435.4720513520006"/>
    <n v="1.3857345529796246"/>
    <n v="-992.28274107200036"/>
    <n v="-5709.7439355839997"/>
    <n v="-9622.8132225110003"/>
    <n v="-133.24347355323192"/>
    <n v="-1292.1489068087096"/>
    <n v="-0.3328617817789935"/>
    <n v="0.21979953690889076"/>
    <n v="4.2690350030648139E-2"/>
    <n v="-0.31000995265197789"/>
    <n v="-3.0063687979361946"/>
    <n v="-505.93603917200039"/>
    <n v="-4839.7746788759996"/>
    <n v="-0.15806503636170804"/>
    <n v="-1.5120471786334557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20080.93049385183"/>
    <n v="7447.1395454545454"/>
    <n v="3940.359801611"/>
    <n v="1.231051095587429"/>
    <n v="39891.570487879006"/>
    <n v="43378.555703251004"/>
    <n v="5.9962961577893159E-2"/>
    <n v="4.3545301416712201E-2"/>
    <n v="5.2921937255570706E-2"/>
    <n v="2988.8653605539998"/>
    <n v="0.93378426385554714"/>
    <n v="29254.630333611"/>
    <n v="31463.326692645995"/>
    <n v="6.8209064824999999E-2"/>
    <n v="5.410997202962764E-2"/>
    <n v="5.1448275221235296E-2"/>
    <m/>
    <n v="17061.411046688998"/>
    <n v="-3.7956740465290739E-2"/>
    <n v="-1"/>
    <m/>
    <n v="11456.570526079"/>
    <n v="-5.3643356308503809E-2"/>
    <n v="-1"/>
    <m/>
    <m/>
    <n v="-1"/>
    <n v="-1"/>
    <n v="263.01918017399998"/>
    <n v="8.2172711685194286E-2"/>
    <n v="199.63363688800001"/>
    <n v="6.2369737734761614E-2"/>
    <n v="488.84162399499996"/>
    <n v="65.641528671685833"/>
    <n v="308.010296799"/>
    <n v="41.359544146987005"/>
    <n v="434.91023951939576"/>
    <n v="0"/>
    <n v="0"/>
    <n v="47.790565627070848"/>
    <n v="180.83132719599996"/>
    <n v="308.010296799"/>
    <n v="3813.9673213420001"/>
    <n v="1.1915634322411655"/>
    <n v="40505.377531307007"/>
    <n v="46068.319555201"/>
    <n v="4.9183407543235802E-2"/>
    <n v="0.13227328197965282"/>
    <n v="0.10501975436599653"/>
    <n v="1466.378199494"/>
    <n v="17180.177665111998"/>
    <n v="20135.357437058003"/>
    <n v="-7.4333431635028591E-3"/>
    <n v="7.1243791419439928E-2"/>
    <n v="6.6556774904155347E-2"/>
    <n v="1133.86293073"/>
    <n v="332.51526876399998"/>
    <n v="418.30884360099998"/>
    <n v="659.19684707599993"/>
    <n v="94.403583488780484"/>
    <n v="0.20594692912787005"/>
    <n v="419.3593098099999"/>
    <n v="692.12403439900004"/>
    <n v="158.60008696199998"/>
    <n v="126.39248026899986"/>
    <n v="-613.80704342799982"/>
    <n v="-2689.7638519500015"/>
    <n v="-0.1020622197744695"/>
    <n v="-1.3297604137541661"/>
    <n v="4.4694692814035983"/>
    <n v="16.971950034982907"/>
    <n v="3.9487663346263496E-2"/>
    <n v="-361.18080445957713"/>
    <n v="-0.84033867553433228"/>
    <n v="785.58932734499979"/>
    <n v="0.24543459247413352"/>
    <n v="928.61867993700002"/>
    <n v="5898.1630918239998"/>
    <n v="7145.4887387320005"/>
    <n v="0.27113060741594119"/>
    <n v="-0.17300554041454019"/>
    <n v="-0.20428116209468516"/>
    <n v="124.69467965103381"/>
    <n v="0.29011996388045902"/>
    <n v="1.842709930492811"/>
    <n v="2.2324006393343239"/>
    <n v="764.22461120000003"/>
    <n v="102.61988600260003"/>
    <n v="39.385495341000002"/>
    <n v="5.288674275620286"/>
    <n v="164.394068737"/>
    <n v="22.074793648433776"/>
    <n v="4742.5860012789999"/>
    <n v="1.4816833961216243"/>
    <n v="-802.22619966800016"/>
    <n v="-6511.9701352519996"/>
    <n v="-9835.2525906820028"/>
    <n v="-107.7227296160509"/>
    <n v="-1320.6752110191183"/>
    <n v="0.36019686575874488"/>
    <n v="0.23550995583607226"/>
    <n v="3.8383651720733658E-2"/>
    <n v="-0.2506323005341955"/>
    <n v="-3.0727393148686564"/>
    <n v="-143.02935259200024"/>
    <n v="-4819.9393466570009"/>
    <n v="-4.4685371406325489E-2"/>
    <n v="-1.5058502045780522"/>
    <n v="1559.9183963370001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Result_anualizado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53:E97" firstHeaderRow="0" firstDataRow="1" firstDataCol="2" rowPageCount="1" colPageCount="1"/>
  <pivotFields count="13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4">
    <i>
      <x v="1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77" baseField="1" baseItem="3" numFmtId="168"/>
    <dataField name="Inversión anualizada (% PIB) " fld="89" baseField="1" baseItem="3" numFmtId="168"/>
    <dataField name="Resultado anualizado (% PIB) " fld="107" baseField="1" baseItem="3" numFmtId="168"/>
  </dataFields>
  <formats count="1"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Inversión_2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M54:Q98" firstHeaderRow="0" firstDataRow="1" firstDataCol="2" rowPageCount="1" colPageCount="1"/>
  <pivotFields count="13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4">
    <i>
      <x v="1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75" baseField="1" baseItem="0" numFmtId="168"/>
    <dataField name="ANANF (% del PIB) " fld="87" baseField="1" baseItem="0" numFmtId="168"/>
    <dataField name="Resultado Fiscal (% del PIB) " fld="106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Res_anualizado_USD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G53:J97" firstHeaderRow="0" firstDataRow="1" firstDataCol="2" rowPageCount="1" colPageCount="1"/>
  <pivotFields count="132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4">
    <i>
      <x v="17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76" baseField="1" baseItem="6" numFmtId="168"/>
    <dataField name="Resultado Fiscal anualizado (millones de US$) " fld="102" baseField="1" baseItem="5" numFmtId="168"/>
  </dataFields>
  <formats count="3">
    <format dxfId="9">
      <pivotArea dataOnly="0" labelOnly="1" outline="0" axis="axisValues" fieldPosition="0"/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Ingreso_acum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3" baseField="3" baseItem="15" numFmtId="168"/>
    <dataField name="Contribuciones Sociales " fld="32" baseField="3" baseItem="16" numFmtId="168"/>
    <dataField name="Donaciones " fld="34" baseField="3" baseItem="17" numFmtId="168"/>
    <dataField name="Otros Ingresos " fld="3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Resultado_USD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01" baseField="3" baseItem="15" numFmtId="168"/>
    <dataField name="RON (millones de US$) " fld="74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Gasto_total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6" baseField="3" baseItem="15" numFmtId="168"/>
    <dataField name="Remun. " fld="53" baseField="3" baseItem="17" numFmtId="168"/>
    <dataField name="Uso de ByS " fld="61" baseField="3" baseItem="17" numFmtId="168"/>
    <dataField name="Intereses " fld="62" baseField="3" baseItem="15" numFmtId="168"/>
    <dataField name="Donaciones " fld="65" baseField="3" baseItem="17" numFmtId="168"/>
    <dataField name="P. Sociales " fld="66" baseField="3" baseItem="17" numFmtId="168"/>
    <dataField name="Otros Gastos " fld="67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Resultado%PIB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06" baseField="3" baseItem="15" numFmtId="168"/>
    <dataField name="RON (% del PIB) " fld="75" baseField="3" baseItem="16" numFmtId="168"/>
  </dataFields>
  <formats count="1">
    <format dxfId="10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Inversión_acum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3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80" baseField="3" baseItem="15" numFmtId="168"/>
    <dataField name="Inversión (USD) " fld="86" baseField="3" baseItem="15" numFmtId="3"/>
    <dataField name="Inversión_x000a_(% del PIB) " fld="87" baseField="3" baseItem="15" numFmtId="168"/>
    <dataField name="MOPC (USD) " fld="91" baseField="3" baseItem="15" numFmtId="3"/>
    <dataField name="Otras Ent. (USD) " fld="95" baseField="3" baseItem="15" numFmtId="3"/>
  </dataFields>
  <formats count="4">
    <format dxfId="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">
      <pivotArea outline="0" fieldPosition="0">
        <references count="1">
          <reference field="4294967294" count="1">
            <x v="3"/>
          </reference>
        </references>
      </pivotArea>
    </format>
    <format dxfId="12">
      <pivotArea outline="0" fieldPosition="0">
        <references count="1">
          <reference field="4294967294" count="1">
            <x v="4"/>
          </reference>
        </references>
      </pivotArea>
    </format>
    <format dxfId="11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eriodos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J2:M46" firstHeaderRow="1" firstDataRow="1" firstDataCol="3"/>
  <pivotFields count="132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3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44">
    <i>
      <x v="17"/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8"/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</pivotTables>
  <data>
    <tabular pivotCacheId="1881808018">
      <items count="12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1"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 s="1"/>
        <i x="18" s="1"/>
        <i x="19" s="1"/>
        <i x="20" s="1"/>
        <i x="0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1" cache="SegmentaciónDeDatos_Año1" caption="Año" startItem="13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1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id="1" name="Tabla2" displayName="Tabla2" ref="A2:B14" totalsRowShown="0" headerRowDxfId="5" headerRowBorderDxfId="4" tableBorderDxfId="3" totalsRowBorderDxfId="2">
  <autoFilter ref="A2:B14"/>
  <tableColumns count="2">
    <tableColumn id="1" name="Nro." dataDxfId="1"/>
    <tableColumn id="2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microsoft.com/office/2007/relationships/slicer" Target="../slicers/slicer1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4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9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N69"/>
  <sheetViews>
    <sheetView showGridLines="0" showRowColHeaders="0" tabSelected="1" zoomScale="85" zoomScaleNormal="85" workbookViewId="0"/>
  </sheetViews>
  <sheetFormatPr baseColWidth="10" defaultColWidth="0" defaultRowHeight="14.25" zeroHeight="1" x14ac:dyDescent="0.2"/>
  <cols>
    <col min="1" max="1" width="1.85546875" style="72" customWidth="1"/>
    <col min="2" max="2" width="26.140625" style="72" customWidth="1"/>
    <col min="3" max="3" width="11.5703125" style="72" customWidth="1"/>
    <col min="4" max="4" width="12.28515625" style="72" customWidth="1"/>
    <col min="5" max="5" width="12.7109375" style="72" customWidth="1"/>
    <col min="6" max="6" width="23" style="72" customWidth="1"/>
    <col min="7" max="7" width="11.5703125" style="72" customWidth="1"/>
    <col min="8" max="8" width="13.28515625" style="72" customWidth="1"/>
    <col min="9" max="9" width="12.5703125" style="72" customWidth="1"/>
    <col min="10" max="10" width="3.42578125" style="72" customWidth="1"/>
    <col min="11" max="11" width="2.7109375" style="72" customWidth="1"/>
    <col min="12" max="13" width="11.5703125" style="72" customWidth="1"/>
    <col min="14" max="257" width="11.5703125" style="72" hidden="1"/>
    <col min="258" max="258" width="20.7109375" style="72" hidden="1"/>
    <col min="259" max="259" width="11.5703125" style="72" hidden="1"/>
    <col min="260" max="261" width="12.28515625" style="72" hidden="1"/>
    <col min="262" max="262" width="21.7109375" style="72" hidden="1"/>
    <col min="263" max="513" width="11.5703125" style="72" hidden="1"/>
    <col min="514" max="514" width="20.7109375" style="72" hidden="1"/>
    <col min="515" max="515" width="11.5703125" style="72" hidden="1"/>
    <col min="516" max="517" width="12.28515625" style="72" hidden="1"/>
    <col min="518" max="518" width="21.7109375" style="72" hidden="1"/>
    <col min="519" max="769" width="11.5703125" style="72" hidden="1"/>
    <col min="770" max="770" width="20.7109375" style="72" hidden="1"/>
    <col min="771" max="771" width="11.5703125" style="72" hidden="1"/>
    <col min="772" max="773" width="12.28515625" style="72" hidden="1"/>
    <col min="774" max="774" width="21.7109375" style="72" hidden="1"/>
    <col min="775" max="1025" width="11.5703125" style="72" hidden="1"/>
    <col min="1026" max="1026" width="20.7109375" style="72" hidden="1"/>
    <col min="1027" max="1027" width="11.5703125" style="72" hidden="1"/>
    <col min="1028" max="1029" width="12.28515625" style="72" hidden="1"/>
    <col min="1030" max="1030" width="21.7109375" style="72" hidden="1"/>
    <col min="1031" max="1281" width="11.5703125" style="72" hidden="1"/>
    <col min="1282" max="1282" width="20.7109375" style="72" hidden="1"/>
    <col min="1283" max="1283" width="11.5703125" style="72" hidden="1"/>
    <col min="1284" max="1285" width="12.28515625" style="72" hidden="1"/>
    <col min="1286" max="1286" width="21.7109375" style="72" hidden="1"/>
    <col min="1287" max="1537" width="11.5703125" style="72" hidden="1"/>
    <col min="1538" max="1538" width="20.7109375" style="72" hidden="1"/>
    <col min="1539" max="1539" width="11.5703125" style="72" hidden="1"/>
    <col min="1540" max="1541" width="12.28515625" style="72" hidden="1"/>
    <col min="1542" max="1542" width="21.7109375" style="72" hidden="1"/>
    <col min="1543" max="1793" width="11.5703125" style="72" hidden="1"/>
    <col min="1794" max="1794" width="20.7109375" style="72" hidden="1"/>
    <col min="1795" max="1795" width="11.5703125" style="72" hidden="1"/>
    <col min="1796" max="1797" width="12.28515625" style="72" hidden="1"/>
    <col min="1798" max="1798" width="21.7109375" style="72" hidden="1"/>
    <col min="1799" max="2049" width="11.5703125" style="72" hidden="1"/>
    <col min="2050" max="2050" width="20.7109375" style="72" hidden="1"/>
    <col min="2051" max="2051" width="11.5703125" style="72" hidden="1"/>
    <col min="2052" max="2053" width="12.28515625" style="72" hidden="1"/>
    <col min="2054" max="2054" width="21.7109375" style="72" hidden="1"/>
    <col min="2055" max="2305" width="11.5703125" style="72" hidden="1"/>
    <col min="2306" max="2306" width="20.7109375" style="72" hidden="1"/>
    <col min="2307" max="2307" width="11.5703125" style="72" hidden="1"/>
    <col min="2308" max="2309" width="12.28515625" style="72" hidden="1"/>
    <col min="2310" max="2310" width="21.7109375" style="72" hidden="1"/>
    <col min="2311" max="2561" width="11.5703125" style="72" hidden="1"/>
    <col min="2562" max="2562" width="20.7109375" style="72" hidden="1"/>
    <col min="2563" max="2563" width="11.5703125" style="72" hidden="1"/>
    <col min="2564" max="2565" width="12.28515625" style="72" hidden="1"/>
    <col min="2566" max="2566" width="21.7109375" style="72" hidden="1"/>
    <col min="2567" max="2817" width="11.5703125" style="72" hidden="1"/>
    <col min="2818" max="2818" width="20.7109375" style="72" hidden="1"/>
    <col min="2819" max="2819" width="11.5703125" style="72" hidden="1"/>
    <col min="2820" max="2821" width="12.28515625" style="72" hidden="1"/>
    <col min="2822" max="2822" width="21.7109375" style="72" hidden="1"/>
    <col min="2823" max="3073" width="11.5703125" style="72" hidden="1"/>
    <col min="3074" max="3074" width="20.7109375" style="72" hidden="1"/>
    <col min="3075" max="3075" width="11.5703125" style="72" hidden="1"/>
    <col min="3076" max="3077" width="12.28515625" style="72" hidden="1"/>
    <col min="3078" max="3078" width="21.7109375" style="72" hidden="1"/>
    <col min="3079" max="3329" width="11.5703125" style="72" hidden="1"/>
    <col min="3330" max="3330" width="20.7109375" style="72" hidden="1"/>
    <col min="3331" max="3331" width="11.5703125" style="72" hidden="1"/>
    <col min="3332" max="3333" width="12.28515625" style="72" hidden="1"/>
    <col min="3334" max="3334" width="21.7109375" style="72" hidden="1"/>
    <col min="3335" max="3585" width="11.5703125" style="72" hidden="1"/>
    <col min="3586" max="3586" width="20.7109375" style="72" hidden="1"/>
    <col min="3587" max="3587" width="11.5703125" style="72" hidden="1"/>
    <col min="3588" max="3589" width="12.28515625" style="72" hidden="1"/>
    <col min="3590" max="3590" width="21.7109375" style="72" hidden="1"/>
    <col min="3591" max="3841" width="11.5703125" style="72" hidden="1"/>
    <col min="3842" max="3842" width="20.7109375" style="72" hidden="1"/>
    <col min="3843" max="3843" width="11.5703125" style="72" hidden="1"/>
    <col min="3844" max="3845" width="12.28515625" style="72" hidden="1"/>
    <col min="3846" max="3846" width="21.7109375" style="72" hidden="1"/>
    <col min="3847" max="4097" width="11.5703125" style="72" hidden="1"/>
    <col min="4098" max="4098" width="20.7109375" style="72" hidden="1"/>
    <col min="4099" max="4099" width="11.5703125" style="72" hidden="1"/>
    <col min="4100" max="4101" width="12.28515625" style="72" hidden="1"/>
    <col min="4102" max="4102" width="21.7109375" style="72" hidden="1"/>
    <col min="4103" max="4353" width="11.5703125" style="72" hidden="1"/>
    <col min="4354" max="4354" width="20.7109375" style="72" hidden="1"/>
    <col min="4355" max="4355" width="11.5703125" style="72" hidden="1"/>
    <col min="4356" max="4357" width="12.28515625" style="72" hidden="1"/>
    <col min="4358" max="4358" width="21.7109375" style="72" hidden="1"/>
    <col min="4359" max="4609" width="11.5703125" style="72" hidden="1"/>
    <col min="4610" max="4610" width="20.7109375" style="72" hidden="1"/>
    <col min="4611" max="4611" width="11.5703125" style="72" hidden="1"/>
    <col min="4612" max="4613" width="12.28515625" style="72" hidden="1"/>
    <col min="4614" max="4614" width="21.7109375" style="72" hidden="1"/>
    <col min="4615" max="4865" width="11.5703125" style="72" hidden="1"/>
    <col min="4866" max="4866" width="20.7109375" style="72" hidden="1"/>
    <col min="4867" max="4867" width="11.5703125" style="72" hidden="1"/>
    <col min="4868" max="4869" width="12.28515625" style="72" hidden="1"/>
    <col min="4870" max="4870" width="21.7109375" style="72" hidden="1"/>
    <col min="4871" max="5121" width="11.5703125" style="72" hidden="1"/>
    <col min="5122" max="5122" width="20.7109375" style="72" hidden="1"/>
    <col min="5123" max="5123" width="11.5703125" style="72" hidden="1"/>
    <col min="5124" max="5125" width="12.28515625" style="72" hidden="1"/>
    <col min="5126" max="5126" width="21.7109375" style="72" hidden="1"/>
    <col min="5127" max="5377" width="11.5703125" style="72" hidden="1"/>
    <col min="5378" max="5378" width="20.7109375" style="72" hidden="1"/>
    <col min="5379" max="5379" width="11.5703125" style="72" hidden="1"/>
    <col min="5380" max="5381" width="12.28515625" style="72" hidden="1"/>
    <col min="5382" max="5382" width="21.7109375" style="72" hidden="1"/>
    <col min="5383" max="5633" width="11.5703125" style="72" hidden="1"/>
    <col min="5634" max="5634" width="20.7109375" style="72" hidden="1"/>
    <col min="5635" max="5635" width="11.5703125" style="72" hidden="1"/>
    <col min="5636" max="5637" width="12.28515625" style="72" hidden="1"/>
    <col min="5638" max="5638" width="21.7109375" style="72" hidden="1"/>
    <col min="5639" max="5889" width="11.5703125" style="72" hidden="1"/>
    <col min="5890" max="5890" width="20.7109375" style="72" hidden="1"/>
    <col min="5891" max="5891" width="11.5703125" style="72" hidden="1"/>
    <col min="5892" max="5893" width="12.28515625" style="72" hidden="1"/>
    <col min="5894" max="5894" width="21.7109375" style="72" hidden="1"/>
    <col min="5895" max="6145" width="11.5703125" style="72" hidden="1"/>
    <col min="6146" max="6146" width="20.7109375" style="72" hidden="1"/>
    <col min="6147" max="6147" width="11.5703125" style="72" hidden="1"/>
    <col min="6148" max="6149" width="12.28515625" style="72" hidden="1"/>
    <col min="6150" max="6150" width="21.7109375" style="72" hidden="1"/>
    <col min="6151" max="6401" width="11.5703125" style="72" hidden="1"/>
    <col min="6402" max="6402" width="20.7109375" style="72" hidden="1"/>
    <col min="6403" max="6403" width="11.5703125" style="72" hidden="1"/>
    <col min="6404" max="6405" width="12.28515625" style="72" hidden="1"/>
    <col min="6406" max="6406" width="21.7109375" style="72" hidden="1"/>
    <col min="6407" max="6657" width="11.5703125" style="72" hidden="1"/>
    <col min="6658" max="6658" width="20.7109375" style="72" hidden="1"/>
    <col min="6659" max="6659" width="11.5703125" style="72" hidden="1"/>
    <col min="6660" max="6661" width="12.28515625" style="72" hidden="1"/>
    <col min="6662" max="6662" width="21.7109375" style="72" hidden="1"/>
    <col min="6663" max="6913" width="11.5703125" style="72" hidden="1"/>
    <col min="6914" max="6914" width="20.7109375" style="72" hidden="1"/>
    <col min="6915" max="6915" width="11.5703125" style="72" hidden="1"/>
    <col min="6916" max="6917" width="12.28515625" style="72" hidden="1"/>
    <col min="6918" max="6918" width="21.7109375" style="72" hidden="1"/>
    <col min="6919" max="7169" width="11.5703125" style="72" hidden="1"/>
    <col min="7170" max="7170" width="20.7109375" style="72" hidden="1"/>
    <col min="7171" max="7171" width="11.5703125" style="72" hidden="1"/>
    <col min="7172" max="7173" width="12.28515625" style="72" hidden="1"/>
    <col min="7174" max="7174" width="21.7109375" style="72" hidden="1"/>
    <col min="7175" max="7425" width="11.5703125" style="72" hidden="1"/>
    <col min="7426" max="7426" width="20.7109375" style="72" hidden="1"/>
    <col min="7427" max="7427" width="11.5703125" style="72" hidden="1"/>
    <col min="7428" max="7429" width="12.28515625" style="72" hidden="1"/>
    <col min="7430" max="7430" width="21.7109375" style="72" hidden="1"/>
    <col min="7431" max="7681" width="11.5703125" style="72" hidden="1"/>
    <col min="7682" max="7682" width="20.7109375" style="72" hidden="1"/>
    <col min="7683" max="7683" width="11.5703125" style="72" hidden="1"/>
    <col min="7684" max="7685" width="12.28515625" style="72" hidden="1"/>
    <col min="7686" max="7686" width="21.7109375" style="72" hidden="1"/>
    <col min="7687" max="7937" width="11.5703125" style="72" hidden="1"/>
    <col min="7938" max="7938" width="20.7109375" style="72" hidden="1"/>
    <col min="7939" max="7939" width="11.5703125" style="72" hidden="1"/>
    <col min="7940" max="7941" width="12.28515625" style="72" hidden="1"/>
    <col min="7942" max="7942" width="21.7109375" style="72" hidden="1"/>
    <col min="7943" max="8193" width="11.5703125" style="72" hidden="1"/>
    <col min="8194" max="8194" width="20.7109375" style="72" hidden="1"/>
    <col min="8195" max="8195" width="11.5703125" style="72" hidden="1"/>
    <col min="8196" max="8197" width="12.28515625" style="72" hidden="1"/>
    <col min="8198" max="8198" width="21.7109375" style="72" hidden="1"/>
    <col min="8199" max="8449" width="11.5703125" style="72" hidden="1"/>
    <col min="8450" max="8450" width="20.7109375" style="72" hidden="1"/>
    <col min="8451" max="8451" width="11.5703125" style="72" hidden="1"/>
    <col min="8452" max="8453" width="12.28515625" style="72" hidden="1"/>
    <col min="8454" max="8454" width="21.7109375" style="72" hidden="1"/>
    <col min="8455" max="8705" width="11.5703125" style="72" hidden="1"/>
    <col min="8706" max="8706" width="20.7109375" style="72" hidden="1"/>
    <col min="8707" max="8707" width="11.5703125" style="72" hidden="1"/>
    <col min="8708" max="8709" width="12.28515625" style="72" hidden="1"/>
    <col min="8710" max="8710" width="21.7109375" style="72" hidden="1"/>
    <col min="8711" max="8961" width="11.5703125" style="72" hidden="1"/>
    <col min="8962" max="8962" width="20.7109375" style="72" hidden="1"/>
    <col min="8963" max="8963" width="11.5703125" style="72" hidden="1"/>
    <col min="8964" max="8965" width="12.28515625" style="72" hidden="1"/>
    <col min="8966" max="8966" width="21.7109375" style="72" hidden="1"/>
    <col min="8967" max="9217" width="11.5703125" style="72" hidden="1"/>
    <col min="9218" max="9218" width="20.7109375" style="72" hidden="1"/>
    <col min="9219" max="9219" width="11.5703125" style="72" hidden="1"/>
    <col min="9220" max="9221" width="12.28515625" style="72" hidden="1"/>
    <col min="9222" max="9222" width="21.7109375" style="72" hidden="1"/>
    <col min="9223" max="9473" width="11.5703125" style="72" hidden="1"/>
    <col min="9474" max="9474" width="20.7109375" style="72" hidden="1"/>
    <col min="9475" max="9475" width="11.5703125" style="72" hidden="1"/>
    <col min="9476" max="9477" width="12.28515625" style="72" hidden="1"/>
    <col min="9478" max="9478" width="21.7109375" style="72" hidden="1"/>
    <col min="9479" max="9729" width="11.5703125" style="72" hidden="1"/>
    <col min="9730" max="9730" width="20.7109375" style="72" hidden="1"/>
    <col min="9731" max="9731" width="11.5703125" style="72" hidden="1"/>
    <col min="9732" max="9733" width="12.28515625" style="72" hidden="1"/>
    <col min="9734" max="9734" width="21.7109375" style="72" hidden="1"/>
    <col min="9735" max="9985" width="11.5703125" style="72" hidden="1"/>
    <col min="9986" max="9986" width="20.7109375" style="72" hidden="1"/>
    <col min="9987" max="9987" width="11.5703125" style="72" hidden="1"/>
    <col min="9988" max="9989" width="12.28515625" style="72" hidden="1"/>
    <col min="9990" max="9990" width="21.7109375" style="72" hidden="1"/>
    <col min="9991" max="10241" width="11.5703125" style="72" hidden="1"/>
    <col min="10242" max="10242" width="20.7109375" style="72" hidden="1"/>
    <col min="10243" max="10243" width="11.5703125" style="72" hidden="1"/>
    <col min="10244" max="10245" width="12.28515625" style="72" hidden="1"/>
    <col min="10246" max="10246" width="21.7109375" style="72" hidden="1"/>
    <col min="10247" max="10497" width="11.5703125" style="72" hidden="1"/>
    <col min="10498" max="10498" width="20.7109375" style="72" hidden="1"/>
    <col min="10499" max="10499" width="11.5703125" style="72" hidden="1"/>
    <col min="10500" max="10501" width="12.28515625" style="72" hidden="1"/>
    <col min="10502" max="10502" width="21.7109375" style="72" hidden="1"/>
    <col min="10503" max="10753" width="11.5703125" style="72" hidden="1"/>
    <col min="10754" max="10754" width="20.7109375" style="72" hidden="1"/>
    <col min="10755" max="10755" width="11.5703125" style="72" hidden="1"/>
    <col min="10756" max="10757" width="12.28515625" style="72" hidden="1"/>
    <col min="10758" max="10758" width="21.7109375" style="72" hidden="1"/>
    <col min="10759" max="11009" width="11.5703125" style="72" hidden="1"/>
    <col min="11010" max="11010" width="20.7109375" style="72" hidden="1"/>
    <col min="11011" max="11011" width="11.5703125" style="72" hidden="1"/>
    <col min="11012" max="11013" width="12.28515625" style="72" hidden="1"/>
    <col min="11014" max="11014" width="21.7109375" style="72" hidden="1"/>
    <col min="11015" max="11265" width="11.5703125" style="72" hidden="1"/>
    <col min="11266" max="11266" width="20.7109375" style="72" hidden="1"/>
    <col min="11267" max="11267" width="11.5703125" style="72" hidden="1"/>
    <col min="11268" max="11269" width="12.28515625" style="72" hidden="1"/>
    <col min="11270" max="11270" width="21.7109375" style="72" hidden="1"/>
    <col min="11271" max="11521" width="11.5703125" style="72" hidden="1"/>
    <col min="11522" max="11522" width="20.7109375" style="72" hidden="1"/>
    <col min="11523" max="11523" width="11.5703125" style="72" hidden="1"/>
    <col min="11524" max="11525" width="12.28515625" style="72" hidden="1"/>
    <col min="11526" max="11526" width="21.7109375" style="72" hidden="1"/>
    <col min="11527" max="11777" width="11.5703125" style="72" hidden="1"/>
    <col min="11778" max="11778" width="20.7109375" style="72" hidden="1"/>
    <col min="11779" max="11779" width="11.5703125" style="72" hidden="1"/>
    <col min="11780" max="11781" width="12.28515625" style="72" hidden="1"/>
    <col min="11782" max="11782" width="21.7109375" style="72" hidden="1"/>
    <col min="11783" max="12033" width="11.5703125" style="72" hidden="1"/>
    <col min="12034" max="12034" width="20.7109375" style="72" hidden="1"/>
    <col min="12035" max="12035" width="11.5703125" style="72" hidden="1"/>
    <col min="12036" max="12037" width="12.28515625" style="72" hidden="1"/>
    <col min="12038" max="12038" width="21.7109375" style="72" hidden="1"/>
    <col min="12039" max="12289" width="11.5703125" style="72" hidden="1"/>
    <col min="12290" max="12290" width="20.7109375" style="72" hidden="1"/>
    <col min="12291" max="12291" width="11.5703125" style="72" hidden="1"/>
    <col min="12292" max="12293" width="12.28515625" style="72" hidden="1"/>
    <col min="12294" max="12294" width="21.7109375" style="72" hidden="1"/>
    <col min="12295" max="12545" width="11.5703125" style="72" hidden="1"/>
    <col min="12546" max="12546" width="20.7109375" style="72" hidden="1"/>
    <col min="12547" max="12547" width="11.5703125" style="72" hidden="1"/>
    <col min="12548" max="12549" width="12.28515625" style="72" hidden="1"/>
    <col min="12550" max="12550" width="21.7109375" style="72" hidden="1"/>
    <col min="12551" max="12801" width="11.5703125" style="72" hidden="1"/>
    <col min="12802" max="12802" width="20.7109375" style="72" hidden="1"/>
    <col min="12803" max="12803" width="11.5703125" style="72" hidden="1"/>
    <col min="12804" max="12805" width="12.28515625" style="72" hidden="1"/>
    <col min="12806" max="12806" width="21.7109375" style="72" hidden="1"/>
    <col min="12807" max="13057" width="11.5703125" style="72" hidden="1"/>
    <col min="13058" max="13058" width="20.7109375" style="72" hidden="1"/>
    <col min="13059" max="13059" width="11.5703125" style="72" hidden="1"/>
    <col min="13060" max="13061" width="12.28515625" style="72" hidden="1"/>
    <col min="13062" max="13062" width="21.7109375" style="72" hidden="1"/>
    <col min="13063" max="13313" width="11.5703125" style="72" hidden="1"/>
    <col min="13314" max="13314" width="20.7109375" style="72" hidden="1"/>
    <col min="13315" max="13315" width="11.5703125" style="72" hidden="1"/>
    <col min="13316" max="13317" width="12.28515625" style="72" hidden="1"/>
    <col min="13318" max="13318" width="21.7109375" style="72" hidden="1"/>
    <col min="13319" max="13569" width="11.5703125" style="72" hidden="1"/>
    <col min="13570" max="13570" width="20.7109375" style="72" hidden="1"/>
    <col min="13571" max="13571" width="11.5703125" style="72" hidden="1"/>
    <col min="13572" max="13573" width="12.28515625" style="72" hidden="1"/>
    <col min="13574" max="13574" width="21.7109375" style="72" hidden="1"/>
    <col min="13575" max="13825" width="11.5703125" style="72" hidden="1"/>
    <col min="13826" max="13826" width="20.7109375" style="72" hidden="1"/>
    <col min="13827" max="13827" width="11.5703125" style="72" hidden="1"/>
    <col min="13828" max="13829" width="12.28515625" style="72" hidden="1"/>
    <col min="13830" max="13830" width="21.7109375" style="72" hidden="1"/>
    <col min="13831" max="14081" width="11.5703125" style="72" hidden="1"/>
    <col min="14082" max="14082" width="20.7109375" style="72" hidden="1"/>
    <col min="14083" max="14083" width="11.5703125" style="72" hidden="1"/>
    <col min="14084" max="14085" width="12.28515625" style="72" hidden="1"/>
    <col min="14086" max="14086" width="21.7109375" style="72" hidden="1"/>
    <col min="14087" max="14337" width="11.5703125" style="72" hidden="1"/>
    <col min="14338" max="14338" width="20.7109375" style="72" hidden="1"/>
    <col min="14339" max="14339" width="11.5703125" style="72" hidden="1"/>
    <col min="14340" max="14341" width="12.28515625" style="72" hidden="1"/>
    <col min="14342" max="14342" width="21.7109375" style="72" hidden="1"/>
    <col min="14343" max="14593" width="11.5703125" style="72" hidden="1"/>
    <col min="14594" max="14594" width="20.7109375" style="72" hidden="1"/>
    <col min="14595" max="14595" width="11.5703125" style="72" hidden="1"/>
    <col min="14596" max="14597" width="12.28515625" style="72" hidden="1"/>
    <col min="14598" max="14598" width="21.7109375" style="72" hidden="1"/>
    <col min="14599" max="14849" width="11.5703125" style="72" hidden="1"/>
    <col min="14850" max="14850" width="20.7109375" style="72" hidden="1"/>
    <col min="14851" max="14851" width="11.5703125" style="72" hidden="1"/>
    <col min="14852" max="14853" width="12.28515625" style="72" hidden="1"/>
    <col min="14854" max="14854" width="21.7109375" style="72" hidden="1"/>
    <col min="14855" max="15105" width="11.5703125" style="72" hidden="1"/>
    <col min="15106" max="15106" width="20.7109375" style="72" hidden="1"/>
    <col min="15107" max="15107" width="11.5703125" style="72" hidden="1"/>
    <col min="15108" max="15109" width="12.28515625" style="72" hidden="1"/>
    <col min="15110" max="15110" width="21.7109375" style="72" hidden="1"/>
    <col min="15111" max="15361" width="11.5703125" style="72" hidden="1"/>
    <col min="15362" max="15362" width="20.7109375" style="72" hidden="1"/>
    <col min="15363" max="15363" width="11.5703125" style="72" hidden="1"/>
    <col min="15364" max="15365" width="12.28515625" style="72" hidden="1"/>
    <col min="15366" max="15366" width="21.7109375" style="72" hidden="1"/>
    <col min="15367" max="15617" width="11.5703125" style="72" hidden="1"/>
    <col min="15618" max="15618" width="20.7109375" style="72" hidden="1"/>
    <col min="15619" max="15619" width="11.5703125" style="72" hidden="1"/>
    <col min="15620" max="15621" width="12.28515625" style="72" hidden="1"/>
    <col min="15622" max="15622" width="21.7109375" style="72" hidden="1"/>
    <col min="15623" max="15873" width="11.5703125" style="72" hidden="1"/>
    <col min="15874" max="15874" width="20.7109375" style="72" hidden="1"/>
    <col min="15875" max="15875" width="11.5703125" style="72" hidden="1"/>
    <col min="15876" max="15877" width="12.28515625" style="72" hidden="1"/>
    <col min="15878" max="15878" width="21.7109375" style="72" hidden="1"/>
    <col min="15879" max="16129" width="11.5703125" style="72" hidden="1"/>
    <col min="16130" max="16130" width="20.7109375" style="72" hidden="1"/>
    <col min="16131" max="16131" width="11.5703125" style="72" hidden="1"/>
    <col min="16132" max="16133" width="12.28515625" style="72" hidden="1"/>
    <col min="16134" max="16134" width="21.7109375" style="72" hidden="1"/>
    <col min="16135" max="16384" width="11.5703125" style="72" hidden="1"/>
  </cols>
  <sheetData>
    <row r="1" spans="2:12" x14ac:dyDescent="0.2"/>
    <row r="2" spans="2:12" ht="21" customHeight="1" x14ac:dyDescent="0.2">
      <c r="L2" s="187" t="s">
        <v>183</v>
      </c>
    </row>
    <row r="3" spans="2:12" ht="21" customHeight="1" x14ac:dyDescent="0.2">
      <c r="L3" s="188" t="s">
        <v>184</v>
      </c>
    </row>
    <row r="4" spans="2:12" ht="21" customHeight="1" x14ac:dyDescent="0.2"/>
    <row r="5" spans="2:12" x14ac:dyDescent="0.2">
      <c r="B5" s="196"/>
      <c r="C5" s="196"/>
      <c r="D5" s="196"/>
      <c r="E5" s="196"/>
      <c r="F5" s="196"/>
      <c r="G5" s="196"/>
      <c r="H5" s="196"/>
      <c r="I5" s="196"/>
      <c r="J5" s="196"/>
    </row>
    <row r="6" spans="2:12" ht="15" x14ac:dyDescent="0.25">
      <c r="B6" s="225" t="s">
        <v>188</v>
      </c>
      <c r="C6" s="225"/>
      <c r="D6" s="225"/>
      <c r="E6" s="225"/>
      <c r="F6" s="225"/>
      <c r="G6" s="225"/>
      <c r="H6" s="225"/>
      <c r="I6" s="225"/>
      <c r="J6" s="225"/>
    </row>
    <row r="7" spans="2:12" x14ac:dyDescent="0.2">
      <c r="B7" s="226" t="str">
        <f>Aux!$U$5</f>
        <v>Noviembre 2023</v>
      </c>
      <c r="C7" s="226"/>
      <c r="D7" s="226"/>
      <c r="E7" s="226"/>
      <c r="F7" s="226"/>
      <c r="G7" s="226"/>
      <c r="H7" s="226"/>
      <c r="I7" s="226"/>
      <c r="J7" s="226"/>
    </row>
    <row r="8" spans="2:12" ht="23.25" customHeight="1" x14ac:dyDescent="0.2"/>
    <row r="9" spans="2:12" x14ac:dyDescent="0.2">
      <c r="L9" s="174"/>
    </row>
    <row r="10" spans="2:12" ht="15" thickBot="1" x14ac:dyDescent="0.25">
      <c r="F10" s="73"/>
      <c r="G10" s="74" t="str">
        <f>+Aux!Q6</f>
        <v>nov-22</v>
      </c>
      <c r="H10" s="74" t="str">
        <f>+Aux!Q5</f>
        <v>nov-23</v>
      </c>
      <c r="I10" s="74" t="s">
        <v>132</v>
      </c>
    </row>
    <row r="11" spans="2:12" ht="15" thickBot="1" x14ac:dyDescent="0.25">
      <c r="F11" s="75" t="s">
        <v>96</v>
      </c>
      <c r="G11" s="76">
        <f>'CA Informe'!U13</f>
        <v>37634.872098262</v>
      </c>
      <c r="H11" s="76">
        <f>'CA Informe'!T13</f>
        <v>39891.570487879006</v>
      </c>
      <c r="I11" s="77">
        <f>+H11/G11-1</f>
        <v>5.9962961577893159E-2</v>
      </c>
    </row>
    <row r="12" spans="2:12" x14ac:dyDescent="0.2">
      <c r="F12" s="78" t="str">
        <f>+'1'!A12</f>
        <v xml:space="preserve">Ingresos Tributarios </v>
      </c>
      <c r="G12" s="79">
        <f>'CA Informe'!U14</f>
        <v>27752.920577426001</v>
      </c>
      <c r="H12" s="79">
        <f>'CA Informe'!T14</f>
        <v>29254.630333611</v>
      </c>
      <c r="I12" s="80">
        <f>+H12/G12-1</f>
        <v>5.410997202962764E-2</v>
      </c>
    </row>
    <row r="13" spans="2:12" x14ac:dyDescent="0.2">
      <c r="F13" s="78" t="str">
        <f>+'1'!A14</f>
        <v>Contribuciones sociales</v>
      </c>
      <c r="G13" s="79">
        <f>'CA Informe'!U17</f>
        <v>3352.7022029750001</v>
      </c>
      <c r="H13" s="79">
        <f>'CA Informe'!T17</f>
        <v>3404.1711456530002</v>
      </c>
      <c r="I13" s="80">
        <f>+H13/G13-1</f>
        <v>1.5351480555693131E-2</v>
      </c>
    </row>
    <row r="14" spans="2:12" x14ac:dyDescent="0.2">
      <c r="F14" s="81" t="str">
        <f>+'1'!A16</f>
        <v>Donaciones</v>
      </c>
      <c r="G14" s="82">
        <f>'CA Informe'!U18</f>
        <v>1372.6092451530001</v>
      </c>
      <c r="H14" s="82">
        <f>'CA Informe'!T18</f>
        <v>1469.481961319</v>
      </c>
      <c r="I14" s="83">
        <f>+H14/G14-1</f>
        <v>7.0575596447481237E-2</v>
      </c>
    </row>
    <row r="15" spans="2:12" x14ac:dyDescent="0.2">
      <c r="F15" s="84" t="str">
        <f>+'1'!A26</f>
        <v>Otros ingresos</v>
      </c>
      <c r="G15" s="85">
        <f>'CA Informe'!U19</f>
        <v>5156.640072707999</v>
      </c>
      <c r="H15" s="222">
        <f>'CA Informe'!T19</f>
        <v>5763.2870472960012</v>
      </c>
      <c r="I15" s="86">
        <f>+H15/G15-1</f>
        <v>0.11764384677510042</v>
      </c>
    </row>
    <row r="16" spans="2:12" x14ac:dyDescent="0.2">
      <c r="F16" s="87" t="s">
        <v>133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74" t="str">
        <f>+Aux!Q6</f>
        <v>nov-22</v>
      </c>
      <c r="D31" s="74" t="str">
        <f>+Aux!Q5</f>
        <v>nov-23</v>
      </c>
      <c r="E31" s="88" t="s">
        <v>132</v>
      </c>
    </row>
    <row r="32" spans="2:14" ht="15" thickBot="1" x14ac:dyDescent="0.25">
      <c r="B32" s="89" t="s">
        <v>134</v>
      </c>
      <c r="C32" s="89">
        <f>'CA Informe'!U20</f>
        <v>35773.499362705006</v>
      </c>
      <c r="D32" s="89">
        <f>'CA Informe'!T20</f>
        <v>40505.377531307</v>
      </c>
      <c r="E32" s="90">
        <f>+D32/C32-1</f>
        <v>0.13227328197965238</v>
      </c>
      <c r="N32" s="167"/>
    </row>
    <row r="33" spans="2:15" x14ac:dyDescent="0.2">
      <c r="B33" s="92" t="str">
        <f>+'1'!A36</f>
        <v>Remuneración a los empleados</v>
      </c>
      <c r="C33" s="93">
        <f>'CA Informe'!U21</f>
        <v>16037.59835317</v>
      </c>
      <c r="D33" s="93">
        <f>'CA Informe'!T21</f>
        <v>17180.177665112002</v>
      </c>
      <c r="E33" s="94">
        <f t="shared" ref="E33:E38" si="0">+D33/C33-1</f>
        <v>7.124379141944015E-2</v>
      </c>
      <c r="F33" s="91"/>
    </row>
    <row r="34" spans="2:15" x14ac:dyDescent="0.2">
      <c r="B34" s="82" t="str">
        <f>+'1'!A37</f>
        <v>Uso de bienes y servicios</v>
      </c>
      <c r="C34" s="82">
        <f>'CA Informe'!U22</f>
        <v>3723.4637870249999</v>
      </c>
      <c r="D34" s="82">
        <f>'CA Informe'!T22</f>
        <v>4414.5230694029997</v>
      </c>
      <c r="E34" s="83">
        <f t="shared" si="0"/>
        <v>0.18559581129433989</v>
      </c>
      <c r="F34" s="83"/>
    </row>
    <row r="35" spans="2:15" x14ac:dyDescent="0.2">
      <c r="B35" s="82" t="str">
        <f>+'1'!A42</f>
        <v>Intereses</v>
      </c>
      <c r="C35" s="82">
        <f>'CA Informe'!U23</f>
        <v>3460.4121028479994</v>
      </c>
      <c r="D35" s="82">
        <f>'CA Informe'!T23</f>
        <v>4862.1307415139991</v>
      </c>
      <c r="E35" s="83">
        <f t="shared" si="0"/>
        <v>0.40507274769740653</v>
      </c>
      <c r="F35" s="83"/>
      <c r="L35" s="167"/>
      <c r="M35" s="167"/>
    </row>
    <row r="36" spans="2:15" ht="19.149999999999999" customHeight="1" x14ac:dyDescent="0.2">
      <c r="B36" s="82" t="str">
        <f>+'1'!A46</f>
        <v>Donaciones</v>
      </c>
      <c r="C36" s="82">
        <f>'CA Informe'!U24</f>
        <v>4156.3010660589998</v>
      </c>
      <c r="D36" s="82">
        <f>'CA Informe'!T24</f>
        <v>4522.1505851270003</v>
      </c>
      <c r="E36" s="83">
        <f t="shared" si="0"/>
        <v>8.8022862938294866E-2</v>
      </c>
      <c r="F36" s="83"/>
      <c r="M36" s="167"/>
    </row>
    <row r="37" spans="2:15" x14ac:dyDescent="0.2">
      <c r="B37" s="82" t="str">
        <f>+'1'!A56</f>
        <v>Prestaciones sociales</v>
      </c>
      <c r="C37" s="82">
        <f>'CA Informe'!U25</f>
        <v>6830.4845111089999</v>
      </c>
      <c r="D37" s="82">
        <f>'CA Informe'!T25</f>
        <v>7959.1320332920013</v>
      </c>
      <c r="E37" s="83">
        <f t="shared" si="0"/>
        <v>0.16523681743914143</v>
      </c>
      <c r="F37" s="83"/>
      <c r="L37" s="167"/>
      <c r="M37" s="167"/>
      <c r="N37" s="167"/>
    </row>
    <row r="38" spans="2:15" x14ac:dyDescent="0.2">
      <c r="B38" s="95" t="str">
        <f>+'1'!A60</f>
        <v>Otros gastos</v>
      </c>
      <c r="C38" s="95">
        <f>'CA Informe'!U26</f>
        <v>1565.2395424940003</v>
      </c>
      <c r="D38" s="95">
        <f>'CA Informe'!T26</f>
        <v>1567.2634368590004</v>
      </c>
      <c r="E38" s="96">
        <f t="shared" si="0"/>
        <v>1.2930253229965771E-3</v>
      </c>
      <c r="F38" s="83"/>
      <c r="M38" s="167"/>
      <c r="N38" s="167"/>
    </row>
    <row r="39" spans="2:15" x14ac:dyDescent="0.2">
      <c r="B39" s="97" t="s">
        <v>135</v>
      </c>
      <c r="F39" s="83"/>
      <c r="M39" s="167"/>
      <c r="N39" s="167"/>
    </row>
    <row r="40" spans="2:15" x14ac:dyDescent="0.2">
      <c r="F40" s="73"/>
      <c r="H40" s="178"/>
      <c r="I40" s="179"/>
      <c r="M40" s="167"/>
    </row>
    <row r="41" spans="2:15" x14ac:dyDescent="0.2">
      <c r="H41" s="178"/>
      <c r="I41" s="179"/>
      <c r="M41" s="167"/>
      <c r="N41" s="167"/>
      <c r="O41" s="167"/>
    </row>
    <row r="42" spans="2:15" x14ac:dyDescent="0.2">
      <c r="H42" s="178"/>
      <c r="I42" s="179"/>
      <c r="L42" s="167"/>
      <c r="M42" s="167"/>
    </row>
    <row r="43" spans="2:15" x14ac:dyDescent="0.2">
      <c r="H43" s="180"/>
      <c r="I43" s="179"/>
      <c r="M43" s="167"/>
    </row>
    <row r="44" spans="2:15" x14ac:dyDescent="0.2">
      <c r="H44" s="178"/>
      <c r="I44" s="179"/>
      <c r="M44" s="167"/>
    </row>
    <row r="45" spans="2:15" x14ac:dyDescent="0.2">
      <c r="M45" s="167"/>
      <c r="N45" s="167"/>
    </row>
    <row r="46" spans="2:15" x14ac:dyDescent="0.2">
      <c r="M46" s="167"/>
      <c r="N46" s="167"/>
    </row>
    <row r="47" spans="2:15" x14ac:dyDescent="0.2"/>
    <row r="48" spans="2:15" x14ac:dyDescent="0.2">
      <c r="M48" s="167"/>
    </row>
    <row r="49" spans="8:14" x14ac:dyDescent="0.2">
      <c r="N49" s="167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7"/>
    </row>
    <row r="55" spans="8:14" ht="15" hidden="1" x14ac:dyDescent="0.25">
      <c r="J55" s="177"/>
    </row>
    <row r="56" spans="8:14" ht="15" hidden="1" x14ac:dyDescent="0.25">
      <c r="J56" s="177"/>
    </row>
    <row r="57" spans="8:14" ht="15" hidden="1" x14ac:dyDescent="0.25">
      <c r="J57" s="177"/>
    </row>
    <row r="58" spans="8:14" ht="15" hidden="1" x14ac:dyDescent="0.25">
      <c r="J58" s="177"/>
    </row>
    <row r="59" spans="8:14" ht="15" hidden="1" x14ac:dyDescent="0.25">
      <c r="H59" s="176"/>
      <c r="I59" s="176"/>
      <c r="J59" s="177"/>
    </row>
    <row r="60" spans="8:14" ht="15" hidden="1" x14ac:dyDescent="0.25">
      <c r="H60" s="176"/>
      <c r="I60" s="176"/>
      <c r="J60" s="177"/>
    </row>
    <row r="61" spans="8:14" ht="15" hidden="1" x14ac:dyDescent="0.25">
      <c r="H61" s="176"/>
      <c r="I61" s="176"/>
      <c r="J61" s="177"/>
    </row>
    <row r="62" spans="8:14" ht="15" hidden="1" x14ac:dyDescent="0.25">
      <c r="H62" s="176"/>
      <c r="I62" s="176"/>
      <c r="J62" s="177"/>
    </row>
    <row r="63" spans="8:14" ht="15" hidden="1" x14ac:dyDescent="0.25">
      <c r="H63" s="176"/>
      <c r="I63" s="176"/>
      <c r="J63" s="177"/>
    </row>
    <row r="64" spans="8:14" ht="15" hidden="1" x14ac:dyDescent="0.25">
      <c r="H64" s="176"/>
      <c r="I64" s="176"/>
      <c r="J64" s="177"/>
    </row>
    <row r="65" spans="8:10" ht="15" hidden="1" x14ac:dyDescent="0.25">
      <c r="H65" s="176"/>
      <c r="I65" s="176"/>
      <c r="J65" s="177"/>
    </row>
    <row r="66" spans="8:10" ht="15" hidden="1" x14ac:dyDescent="0.25">
      <c r="H66" s="176"/>
      <c r="I66" s="176"/>
      <c r="J66" s="177"/>
    </row>
    <row r="67" spans="8:10" ht="15" hidden="1" x14ac:dyDescent="0.25">
      <c r="H67" s="176"/>
      <c r="I67" s="176"/>
      <c r="J67" s="177"/>
    </row>
    <row r="68" spans="8:10" hidden="1" x14ac:dyDescent="0.2">
      <c r="H68" s="175"/>
      <c r="I68" s="175"/>
    </row>
    <row r="69" spans="8:10" hidden="1" x14ac:dyDescent="0.2">
      <c r="H69" s="175"/>
      <c r="I69" s="175"/>
    </row>
  </sheetData>
  <mergeCells count="2">
    <mergeCell ref="B6:J6"/>
    <mergeCell ref="B7:J7"/>
  </mergeCells>
  <hyperlinks>
    <hyperlink ref="L2" location="'1'!A1" display="SITUFIN Acumulado"/>
    <hyperlink ref="L3" location="'2'!A1" display="SITUFIN por mes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137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2" customWidth="1"/>
    <col min="2" max="2" width="12.28515625" style="102" bestFit="1" customWidth="1"/>
    <col min="3" max="3" width="11.42578125" style="135" customWidth="1"/>
    <col min="4" max="4" width="9.7109375" style="102" bestFit="1" customWidth="1"/>
    <col min="5" max="5" width="12.28515625" style="102" bestFit="1" customWidth="1"/>
    <col min="6" max="6" width="10.85546875" style="109" customWidth="1"/>
    <col min="7" max="7" width="9.42578125" style="102" customWidth="1"/>
    <col min="8" max="8" width="9.140625" style="102" bestFit="1" customWidth="1"/>
    <col min="9" max="9" width="1.85546875" style="102" customWidth="1"/>
    <col min="10" max="10" width="17.7109375" style="102" bestFit="1" customWidth="1"/>
    <col min="11" max="256" width="12.28515625" style="102" hidden="1"/>
    <col min="257" max="257" width="53.7109375" style="102" hidden="1"/>
    <col min="258" max="258" width="12.28515625" style="102" hidden="1"/>
    <col min="259" max="259" width="10.5703125" style="102" hidden="1"/>
    <col min="260" max="260" width="9.7109375" style="102" hidden="1"/>
    <col min="261" max="261" width="12.28515625" style="102" hidden="1"/>
    <col min="262" max="262" width="9.28515625" style="102" hidden="1"/>
    <col min="263" max="263" width="8.28515625" style="102" hidden="1"/>
    <col min="264" max="264" width="9.140625" style="102" hidden="1"/>
    <col min="265" max="265" width="14" style="102" hidden="1"/>
    <col min="266" max="266" width="17.7109375" style="102" hidden="1"/>
    <col min="267" max="512" width="12.28515625" style="102" hidden="1"/>
    <col min="513" max="513" width="53.7109375" style="102" hidden="1"/>
    <col min="514" max="514" width="12.28515625" style="102" hidden="1"/>
    <col min="515" max="515" width="10.5703125" style="102" hidden="1"/>
    <col min="516" max="516" width="9.7109375" style="102" hidden="1"/>
    <col min="517" max="517" width="12.28515625" style="102" hidden="1"/>
    <col min="518" max="518" width="9.28515625" style="102" hidden="1"/>
    <col min="519" max="519" width="8.28515625" style="102" hidden="1"/>
    <col min="520" max="520" width="9.140625" style="102" hidden="1"/>
    <col min="521" max="521" width="14" style="102" hidden="1"/>
    <col min="522" max="522" width="17.7109375" style="102" hidden="1"/>
    <col min="523" max="768" width="12.28515625" style="102" hidden="1"/>
    <col min="769" max="769" width="53.7109375" style="102" hidden="1"/>
    <col min="770" max="770" width="12.28515625" style="102" hidden="1"/>
    <col min="771" max="771" width="10.5703125" style="102" hidden="1"/>
    <col min="772" max="772" width="9.7109375" style="102" hidden="1"/>
    <col min="773" max="773" width="12.28515625" style="102" hidden="1"/>
    <col min="774" max="774" width="9.28515625" style="102" hidden="1"/>
    <col min="775" max="775" width="8.28515625" style="102" hidden="1"/>
    <col min="776" max="776" width="9.140625" style="102" hidden="1"/>
    <col min="777" max="777" width="14" style="102" hidden="1"/>
    <col min="778" max="778" width="17.7109375" style="102" hidden="1"/>
    <col min="779" max="1024" width="12.28515625" style="102" hidden="1"/>
    <col min="1025" max="1025" width="53.7109375" style="102" hidden="1"/>
    <col min="1026" max="1026" width="12.28515625" style="102" hidden="1"/>
    <col min="1027" max="1027" width="10.5703125" style="102" hidden="1"/>
    <col min="1028" max="1028" width="9.7109375" style="102" hidden="1"/>
    <col min="1029" max="1029" width="12.28515625" style="102" hidden="1"/>
    <col min="1030" max="1030" width="9.28515625" style="102" hidden="1"/>
    <col min="1031" max="1031" width="8.28515625" style="102" hidden="1"/>
    <col min="1032" max="1032" width="9.140625" style="102" hidden="1"/>
    <col min="1033" max="1033" width="14" style="102" hidden="1"/>
    <col min="1034" max="1034" width="17.7109375" style="102" hidden="1"/>
    <col min="1035" max="1280" width="12.28515625" style="102" hidden="1"/>
    <col min="1281" max="1281" width="53.7109375" style="102" hidden="1"/>
    <col min="1282" max="1282" width="12.28515625" style="102" hidden="1"/>
    <col min="1283" max="1283" width="10.5703125" style="102" hidden="1"/>
    <col min="1284" max="1284" width="9.7109375" style="102" hidden="1"/>
    <col min="1285" max="1285" width="12.28515625" style="102" hidden="1"/>
    <col min="1286" max="1286" width="9.28515625" style="102" hidden="1"/>
    <col min="1287" max="1287" width="8.28515625" style="102" hidden="1"/>
    <col min="1288" max="1288" width="9.140625" style="102" hidden="1"/>
    <col min="1289" max="1289" width="14" style="102" hidden="1"/>
    <col min="1290" max="1290" width="17.7109375" style="102" hidden="1"/>
    <col min="1291" max="1536" width="12.28515625" style="102" hidden="1"/>
    <col min="1537" max="1537" width="53.7109375" style="102" hidden="1"/>
    <col min="1538" max="1538" width="12.28515625" style="102" hidden="1"/>
    <col min="1539" max="1539" width="10.5703125" style="102" hidden="1"/>
    <col min="1540" max="1540" width="9.7109375" style="102" hidden="1"/>
    <col min="1541" max="1541" width="12.28515625" style="102" hidden="1"/>
    <col min="1542" max="1542" width="9.28515625" style="102" hidden="1"/>
    <col min="1543" max="1543" width="8.28515625" style="102" hidden="1"/>
    <col min="1544" max="1544" width="9.140625" style="102" hidden="1"/>
    <col min="1545" max="1545" width="14" style="102" hidden="1"/>
    <col min="1546" max="1546" width="17.7109375" style="102" hidden="1"/>
    <col min="1547" max="1792" width="12.28515625" style="102" hidden="1"/>
    <col min="1793" max="1793" width="53.7109375" style="102" hidden="1"/>
    <col min="1794" max="1794" width="12.28515625" style="102" hidden="1"/>
    <col min="1795" max="1795" width="10.5703125" style="102" hidden="1"/>
    <col min="1796" max="1796" width="9.7109375" style="102" hidden="1"/>
    <col min="1797" max="1797" width="12.28515625" style="102" hidden="1"/>
    <col min="1798" max="1798" width="9.28515625" style="102" hidden="1"/>
    <col min="1799" max="1799" width="8.28515625" style="102" hidden="1"/>
    <col min="1800" max="1800" width="9.140625" style="102" hidden="1"/>
    <col min="1801" max="1801" width="14" style="102" hidden="1"/>
    <col min="1802" max="1802" width="17.7109375" style="102" hidden="1"/>
    <col min="1803" max="2048" width="12.28515625" style="102" hidden="1"/>
    <col min="2049" max="2049" width="53.7109375" style="102" hidden="1"/>
    <col min="2050" max="2050" width="12.28515625" style="102" hidden="1"/>
    <col min="2051" max="2051" width="10.5703125" style="102" hidden="1"/>
    <col min="2052" max="2052" width="9.7109375" style="102" hidden="1"/>
    <col min="2053" max="2053" width="12.28515625" style="102" hidden="1"/>
    <col min="2054" max="2054" width="9.28515625" style="102" hidden="1"/>
    <col min="2055" max="2055" width="8.28515625" style="102" hidden="1"/>
    <col min="2056" max="2056" width="9.140625" style="102" hidden="1"/>
    <col min="2057" max="2057" width="14" style="102" hidden="1"/>
    <col min="2058" max="2058" width="17.7109375" style="102" hidden="1"/>
    <col min="2059" max="2304" width="12.28515625" style="102" hidden="1"/>
    <col min="2305" max="2305" width="53.7109375" style="102" hidden="1"/>
    <col min="2306" max="2306" width="12.28515625" style="102" hidden="1"/>
    <col min="2307" max="2307" width="10.5703125" style="102" hidden="1"/>
    <col min="2308" max="2308" width="9.7109375" style="102" hidden="1"/>
    <col min="2309" max="2309" width="12.28515625" style="102" hidden="1"/>
    <col min="2310" max="2310" width="9.28515625" style="102" hidden="1"/>
    <col min="2311" max="2311" width="8.28515625" style="102" hidden="1"/>
    <col min="2312" max="2312" width="9.140625" style="102" hidden="1"/>
    <col min="2313" max="2313" width="14" style="102" hidden="1"/>
    <col min="2314" max="2314" width="17.7109375" style="102" hidden="1"/>
    <col min="2315" max="2560" width="12.28515625" style="102" hidden="1"/>
    <col min="2561" max="2561" width="53.7109375" style="102" hidden="1"/>
    <col min="2562" max="2562" width="12.28515625" style="102" hidden="1"/>
    <col min="2563" max="2563" width="10.5703125" style="102" hidden="1"/>
    <col min="2564" max="2564" width="9.7109375" style="102" hidden="1"/>
    <col min="2565" max="2565" width="12.28515625" style="102" hidden="1"/>
    <col min="2566" max="2566" width="9.28515625" style="102" hidden="1"/>
    <col min="2567" max="2567" width="8.28515625" style="102" hidden="1"/>
    <col min="2568" max="2568" width="9.140625" style="102" hidden="1"/>
    <col min="2569" max="2569" width="14" style="102" hidden="1"/>
    <col min="2570" max="2570" width="17.7109375" style="102" hidden="1"/>
    <col min="2571" max="2816" width="12.28515625" style="102" hidden="1"/>
    <col min="2817" max="2817" width="53.7109375" style="102" hidden="1"/>
    <col min="2818" max="2818" width="12.28515625" style="102" hidden="1"/>
    <col min="2819" max="2819" width="10.5703125" style="102" hidden="1"/>
    <col min="2820" max="2820" width="9.7109375" style="102" hidden="1"/>
    <col min="2821" max="2821" width="12.28515625" style="102" hidden="1"/>
    <col min="2822" max="2822" width="9.28515625" style="102" hidden="1"/>
    <col min="2823" max="2823" width="8.28515625" style="102" hidden="1"/>
    <col min="2824" max="2824" width="9.140625" style="102" hidden="1"/>
    <col min="2825" max="2825" width="14" style="102" hidden="1"/>
    <col min="2826" max="2826" width="17.7109375" style="102" hidden="1"/>
    <col min="2827" max="3072" width="12.28515625" style="102" hidden="1"/>
    <col min="3073" max="3073" width="53.7109375" style="102" hidden="1"/>
    <col min="3074" max="3074" width="12.28515625" style="102" hidden="1"/>
    <col min="3075" max="3075" width="10.5703125" style="102" hidden="1"/>
    <col min="3076" max="3076" width="9.7109375" style="102" hidden="1"/>
    <col min="3077" max="3077" width="12.28515625" style="102" hidden="1"/>
    <col min="3078" max="3078" width="9.28515625" style="102" hidden="1"/>
    <col min="3079" max="3079" width="8.28515625" style="102" hidden="1"/>
    <col min="3080" max="3080" width="9.140625" style="102" hidden="1"/>
    <col min="3081" max="3081" width="14" style="102" hidden="1"/>
    <col min="3082" max="3082" width="17.7109375" style="102" hidden="1"/>
    <col min="3083" max="3328" width="12.28515625" style="102" hidden="1"/>
    <col min="3329" max="3329" width="53.7109375" style="102" hidden="1"/>
    <col min="3330" max="3330" width="12.28515625" style="102" hidden="1"/>
    <col min="3331" max="3331" width="10.5703125" style="102" hidden="1"/>
    <col min="3332" max="3332" width="9.7109375" style="102" hidden="1"/>
    <col min="3333" max="3333" width="12.28515625" style="102" hidden="1"/>
    <col min="3334" max="3334" width="9.28515625" style="102" hidden="1"/>
    <col min="3335" max="3335" width="8.28515625" style="102" hidden="1"/>
    <col min="3336" max="3336" width="9.140625" style="102" hidden="1"/>
    <col min="3337" max="3337" width="14" style="102" hidden="1"/>
    <col min="3338" max="3338" width="17.7109375" style="102" hidden="1"/>
    <col min="3339" max="3584" width="12.28515625" style="102" hidden="1"/>
    <col min="3585" max="3585" width="53.7109375" style="102" hidden="1"/>
    <col min="3586" max="3586" width="12.28515625" style="102" hidden="1"/>
    <col min="3587" max="3587" width="10.5703125" style="102" hidden="1"/>
    <col min="3588" max="3588" width="9.7109375" style="102" hidden="1"/>
    <col min="3589" max="3589" width="12.28515625" style="102" hidden="1"/>
    <col min="3590" max="3590" width="9.28515625" style="102" hidden="1"/>
    <col min="3591" max="3591" width="8.28515625" style="102" hidden="1"/>
    <col min="3592" max="3592" width="9.140625" style="102" hidden="1"/>
    <col min="3593" max="3593" width="14" style="102" hidden="1"/>
    <col min="3594" max="3594" width="17.7109375" style="102" hidden="1"/>
    <col min="3595" max="3840" width="12.28515625" style="102" hidden="1"/>
    <col min="3841" max="3841" width="53.7109375" style="102" hidden="1"/>
    <col min="3842" max="3842" width="12.28515625" style="102" hidden="1"/>
    <col min="3843" max="3843" width="10.5703125" style="102" hidden="1"/>
    <col min="3844" max="3844" width="9.7109375" style="102" hidden="1"/>
    <col min="3845" max="3845" width="12.28515625" style="102" hidden="1"/>
    <col min="3846" max="3846" width="9.28515625" style="102" hidden="1"/>
    <col min="3847" max="3847" width="8.28515625" style="102" hidden="1"/>
    <col min="3848" max="3848" width="9.140625" style="102" hidden="1"/>
    <col min="3849" max="3849" width="14" style="102" hidden="1"/>
    <col min="3850" max="3850" width="17.7109375" style="102" hidden="1"/>
    <col min="3851" max="4096" width="12.28515625" style="102" hidden="1"/>
    <col min="4097" max="4097" width="53.7109375" style="102" hidden="1"/>
    <col min="4098" max="4098" width="12.28515625" style="102" hidden="1"/>
    <col min="4099" max="4099" width="10.5703125" style="102" hidden="1"/>
    <col min="4100" max="4100" width="9.7109375" style="102" hidden="1"/>
    <col min="4101" max="4101" width="12.28515625" style="102" hidden="1"/>
    <col min="4102" max="4102" width="9.28515625" style="102" hidden="1"/>
    <col min="4103" max="4103" width="8.28515625" style="102" hidden="1"/>
    <col min="4104" max="4104" width="9.140625" style="102" hidden="1"/>
    <col min="4105" max="4105" width="14" style="102" hidden="1"/>
    <col min="4106" max="4106" width="17.7109375" style="102" hidden="1"/>
    <col min="4107" max="4352" width="12.28515625" style="102" hidden="1"/>
    <col min="4353" max="4353" width="53.7109375" style="102" hidden="1"/>
    <col min="4354" max="4354" width="12.28515625" style="102" hidden="1"/>
    <col min="4355" max="4355" width="10.5703125" style="102" hidden="1"/>
    <col min="4356" max="4356" width="9.7109375" style="102" hidden="1"/>
    <col min="4357" max="4357" width="12.28515625" style="102" hidden="1"/>
    <col min="4358" max="4358" width="9.28515625" style="102" hidden="1"/>
    <col min="4359" max="4359" width="8.28515625" style="102" hidden="1"/>
    <col min="4360" max="4360" width="9.140625" style="102" hidden="1"/>
    <col min="4361" max="4361" width="14" style="102" hidden="1"/>
    <col min="4362" max="4362" width="17.7109375" style="102" hidden="1"/>
    <col min="4363" max="4608" width="12.28515625" style="102" hidden="1"/>
    <col min="4609" max="4609" width="53.7109375" style="102" hidden="1"/>
    <col min="4610" max="4610" width="12.28515625" style="102" hidden="1"/>
    <col min="4611" max="4611" width="10.5703125" style="102" hidden="1"/>
    <col min="4612" max="4612" width="9.7109375" style="102" hidden="1"/>
    <col min="4613" max="4613" width="12.28515625" style="102" hidden="1"/>
    <col min="4614" max="4614" width="9.28515625" style="102" hidden="1"/>
    <col min="4615" max="4615" width="8.28515625" style="102" hidden="1"/>
    <col min="4616" max="4616" width="9.140625" style="102" hidden="1"/>
    <col min="4617" max="4617" width="14" style="102" hidden="1"/>
    <col min="4618" max="4618" width="17.7109375" style="102" hidden="1"/>
    <col min="4619" max="4864" width="12.28515625" style="102" hidden="1"/>
    <col min="4865" max="4865" width="53.7109375" style="102" hidden="1"/>
    <col min="4866" max="4866" width="12.28515625" style="102" hidden="1"/>
    <col min="4867" max="4867" width="10.5703125" style="102" hidden="1"/>
    <col min="4868" max="4868" width="9.7109375" style="102" hidden="1"/>
    <col min="4869" max="4869" width="12.28515625" style="102" hidden="1"/>
    <col min="4870" max="4870" width="9.28515625" style="102" hidden="1"/>
    <col min="4871" max="4871" width="8.28515625" style="102" hidden="1"/>
    <col min="4872" max="4872" width="9.140625" style="102" hidden="1"/>
    <col min="4873" max="4873" width="14" style="102" hidden="1"/>
    <col min="4874" max="4874" width="17.7109375" style="102" hidden="1"/>
    <col min="4875" max="5120" width="12.28515625" style="102" hidden="1"/>
    <col min="5121" max="5121" width="53.7109375" style="102" hidden="1"/>
    <col min="5122" max="5122" width="12.28515625" style="102" hidden="1"/>
    <col min="5123" max="5123" width="10.5703125" style="102" hidden="1"/>
    <col min="5124" max="5124" width="9.7109375" style="102" hidden="1"/>
    <col min="5125" max="5125" width="12.28515625" style="102" hidden="1"/>
    <col min="5126" max="5126" width="9.28515625" style="102" hidden="1"/>
    <col min="5127" max="5127" width="8.28515625" style="102" hidden="1"/>
    <col min="5128" max="5128" width="9.140625" style="102" hidden="1"/>
    <col min="5129" max="5129" width="14" style="102" hidden="1"/>
    <col min="5130" max="5130" width="17.7109375" style="102" hidden="1"/>
    <col min="5131" max="5376" width="12.28515625" style="102" hidden="1"/>
    <col min="5377" max="5377" width="53.7109375" style="102" hidden="1"/>
    <col min="5378" max="5378" width="12.28515625" style="102" hidden="1"/>
    <col min="5379" max="5379" width="10.5703125" style="102" hidden="1"/>
    <col min="5380" max="5380" width="9.7109375" style="102" hidden="1"/>
    <col min="5381" max="5381" width="12.28515625" style="102" hidden="1"/>
    <col min="5382" max="5382" width="9.28515625" style="102" hidden="1"/>
    <col min="5383" max="5383" width="8.28515625" style="102" hidden="1"/>
    <col min="5384" max="5384" width="9.140625" style="102" hidden="1"/>
    <col min="5385" max="5385" width="14" style="102" hidden="1"/>
    <col min="5386" max="5386" width="17.7109375" style="102" hidden="1"/>
    <col min="5387" max="5632" width="12.28515625" style="102" hidden="1"/>
    <col min="5633" max="5633" width="53.7109375" style="102" hidden="1"/>
    <col min="5634" max="5634" width="12.28515625" style="102" hidden="1"/>
    <col min="5635" max="5635" width="10.5703125" style="102" hidden="1"/>
    <col min="5636" max="5636" width="9.7109375" style="102" hidden="1"/>
    <col min="5637" max="5637" width="12.28515625" style="102" hidden="1"/>
    <col min="5638" max="5638" width="9.28515625" style="102" hidden="1"/>
    <col min="5639" max="5639" width="8.28515625" style="102" hidden="1"/>
    <col min="5640" max="5640" width="9.140625" style="102" hidden="1"/>
    <col min="5641" max="5641" width="14" style="102" hidden="1"/>
    <col min="5642" max="5642" width="17.7109375" style="102" hidden="1"/>
    <col min="5643" max="5888" width="12.28515625" style="102" hidden="1"/>
    <col min="5889" max="5889" width="53.7109375" style="102" hidden="1"/>
    <col min="5890" max="5890" width="12.28515625" style="102" hidden="1"/>
    <col min="5891" max="5891" width="10.5703125" style="102" hidden="1"/>
    <col min="5892" max="5892" width="9.7109375" style="102" hidden="1"/>
    <col min="5893" max="5893" width="12.28515625" style="102" hidden="1"/>
    <col min="5894" max="5894" width="9.28515625" style="102" hidden="1"/>
    <col min="5895" max="5895" width="8.28515625" style="102" hidden="1"/>
    <col min="5896" max="5896" width="9.140625" style="102" hidden="1"/>
    <col min="5897" max="5897" width="14" style="102" hidden="1"/>
    <col min="5898" max="5898" width="17.7109375" style="102" hidden="1"/>
    <col min="5899" max="6144" width="12.28515625" style="102" hidden="1"/>
    <col min="6145" max="6145" width="53.7109375" style="102" hidden="1"/>
    <col min="6146" max="6146" width="12.28515625" style="102" hidden="1"/>
    <col min="6147" max="6147" width="10.5703125" style="102" hidden="1"/>
    <col min="6148" max="6148" width="9.7109375" style="102" hidden="1"/>
    <col min="6149" max="6149" width="12.28515625" style="102" hidden="1"/>
    <col min="6150" max="6150" width="9.28515625" style="102" hidden="1"/>
    <col min="6151" max="6151" width="8.28515625" style="102" hidden="1"/>
    <col min="6152" max="6152" width="9.140625" style="102" hidden="1"/>
    <col min="6153" max="6153" width="14" style="102" hidden="1"/>
    <col min="6154" max="6154" width="17.7109375" style="102" hidden="1"/>
    <col min="6155" max="6400" width="12.28515625" style="102" hidden="1"/>
    <col min="6401" max="6401" width="53.7109375" style="102" hidden="1"/>
    <col min="6402" max="6402" width="12.28515625" style="102" hidden="1"/>
    <col min="6403" max="6403" width="10.5703125" style="102" hidden="1"/>
    <col min="6404" max="6404" width="9.7109375" style="102" hidden="1"/>
    <col min="6405" max="6405" width="12.28515625" style="102" hidden="1"/>
    <col min="6406" max="6406" width="9.28515625" style="102" hidden="1"/>
    <col min="6407" max="6407" width="8.28515625" style="102" hidden="1"/>
    <col min="6408" max="6408" width="9.140625" style="102" hidden="1"/>
    <col min="6409" max="6409" width="14" style="102" hidden="1"/>
    <col min="6410" max="6410" width="17.7109375" style="102" hidden="1"/>
    <col min="6411" max="6656" width="12.28515625" style="102" hidden="1"/>
    <col min="6657" max="6657" width="53.7109375" style="102" hidden="1"/>
    <col min="6658" max="6658" width="12.28515625" style="102" hidden="1"/>
    <col min="6659" max="6659" width="10.5703125" style="102" hidden="1"/>
    <col min="6660" max="6660" width="9.7109375" style="102" hidden="1"/>
    <col min="6661" max="6661" width="12.28515625" style="102" hidden="1"/>
    <col min="6662" max="6662" width="9.28515625" style="102" hidden="1"/>
    <col min="6663" max="6663" width="8.28515625" style="102" hidden="1"/>
    <col min="6664" max="6664" width="9.140625" style="102" hidden="1"/>
    <col min="6665" max="6665" width="14" style="102" hidden="1"/>
    <col min="6666" max="6666" width="17.7109375" style="102" hidden="1"/>
    <col min="6667" max="6912" width="12.28515625" style="102" hidden="1"/>
    <col min="6913" max="6913" width="53.7109375" style="102" hidden="1"/>
    <col min="6914" max="6914" width="12.28515625" style="102" hidden="1"/>
    <col min="6915" max="6915" width="10.5703125" style="102" hidden="1"/>
    <col min="6916" max="6916" width="9.7109375" style="102" hidden="1"/>
    <col min="6917" max="6917" width="12.28515625" style="102" hidden="1"/>
    <col min="6918" max="6918" width="9.28515625" style="102" hidden="1"/>
    <col min="6919" max="6919" width="8.28515625" style="102" hidden="1"/>
    <col min="6920" max="6920" width="9.140625" style="102" hidden="1"/>
    <col min="6921" max="6921" width="14" style="102" hidden="1"/>
    <col min="6922" max="6922" width="17.7109375" style="102" hidden="1"/>
    <col min="6923" max="7168" width="12.28515625" style="102" hidden="1"/>
    <col min="7169" max="7169" width="53.7109375" style="102" hidden="1"/>
    <col min="7170" max="7170" width="12.28515625" style="102" hidden="1"/>
    <col min="7171" max="7171" width="10.5703125" style="102" hidden="1"/>
    <col min="7172" max="7172" width="9.7109375" style="102" hidden="1"/>
    <col min="7173" max="7173" width="12.28515625" style="102" hidden="1"/>
    <col min="7174" max="7174" width="9.28515625" style="102" hidden="1"/>
    <col min="7175" max="7175" width="8.28515625" style="102" hidden="1"/>
    <col min="7176" max="7176" width="9.140625" style="102" hidden="1"/>
    <col min="7177" max="7177" width="14" style="102" hidden="1"/>
    <col min="7178" max="7178" width="17.7109375" style="102" hidden="1"/>
    <col min="7179" max="7424" width="12.28515625" style="102" hidden="1"/>
    <col min="7425" max="7425" width="53.7109375" style="102" hidden="1"/>
    <col min="7426" max="7426" width="12.28515625" style="102" hidden="1"/>
    <col min="7427" max="7427" width="10.5703125" style="102" hidden="1"/>
    <col min="7428" max="7428" width="9.7109375" style="102" hidden="1"/>
    <col min="7429" max="7429" width="12.28515625" style="102" hidden="1"/>
    <col min="7430" max="7430" width="9.28515625" style="102" hidden="1"/>
    <col min="7431" max="7431" width="8.28515625" style="102" hidden="1"/>
    <col min="7432" max="7432" width="9.140625" style="102" hidden="1"/>
    <col min="7433" max="7433" width="14" style="102" hidden="1"/>
    <col min="7434" max="7434" width="17.7109375" style="102" hidden="1"/>
    <col min="7435" max="7680" width="12.28515625" style="102" hidden="1"/>
    <col min="7681" max="7681" width="53.7109375" style="102" hidden="1"/>
    <col min="7682" max="7682" width="12.28515625" style="102" hidden="1"/>
    <col min="7683" max="7683" width="10.5703125" style="102" hidden="1"/>
    <col min="7684" max="7684" width="9.7109375" style="102" hidden="1"/>
    <col min="7685" max="7685" width="12.28515625" style="102" hidden="1"/>
    <col min="7686" max="7686" width="9.28515625" style="102" hidden="1"/>
    <col min="7687" max="7687" width="8.28515625" style="102" hidden="1"/>
    <col min="7688" max="7688" width="9.140625" style="102" hidden="1"/>
    <col min="7689" max="7689" width="14" style="102" hidden="1"/>
    <col min="7690" max="7690" width="17.7109375" style="102" hidden="1"/>
    <col min="7691" max="7936" width="12.28515625" style="102" hidden="1"/>
    <col min="7937" max="7937" width="53.7109375" style="102" hidden="1"/>
    <col min="7938" max="7938" width="12.28515625" style="102" hidden="1"/>
    <col min="7939" max="7939" width="10.5703125" style="102" hidden="1"/>
    <col min="7940" max="7940" width="9.7109375" style="102" hidden="1"/>
    <col min="7941" max="7941" width="12.28515625" style="102" hidden="1"/>
    <col min="7942" max="7942" width="9.28515625" style="102" hidden="1"/>
    <col min="7943" max="7943" width="8.28515625" style="102" hidden="1"/>
    <col min="7944" max="7944" width="9.140625" style="102" hidden="1"/>
    <col min="7945" max="7945" width="14" style="102" hidden="1"/>
    <col min="7946" max="7946" width="17.7109375" style="102" hidden="1"/>
    <col min="7947" max="8192" width="12.28515625" style="102" hidden="1"/>
    <col min="8193" max="8193" width="53.7109375" style="102" hidden="1"/>
    <col min="8194" max="8194" width="12.28515625" style="102" hidden="1"/>
    <col min="8195" max="8195" width="10.5703125" style="102" hidden="1"/>
    <col min="8196" max="8196" width="9.7109375" style="102" hidden="1"/>
    <col min="8197" max="8197" width="12.28515625" style="102" hidden="1"/>
    <col min="8198" max="8198" width="9.28515625" style="102" hidden="1"/>
    <col min="8199" max="8199" width="8.28515625" style="102" hidden="1"/>
    <col min="8200" max="8200" width="9.140625" style="102" hidden="1"/>
    <col min="8201" max="8201" width="14" style="102" hidden="1"/>
    <col min="8202" max="8202" width="17.7109375" style="102" hidden="1"/>
    <col min="8203" max="8448" width="12.28515625" style="102" hidden="1"/>
    <col min="8449" max="8449" width="53.7109375" style="102" hidden="1"/>
    <col min="8450" max="8450" width="12.28515625" style="102" hidden="1"/>
    <col min="8451" max="8451" width="10.5703125" style="102" hidden="1"/>
    <col min="8452" max="8452" width="9.7109375" style="102" hidden="1"/>
    <col min="8453" max="8453" width="12.28515625" style="102" hidden="1"/>
    <col min="8454" max="8454" width="9.28515625" style="102" hidden="1"/>
    <col min="8455" max="8455" width="8.28515625" style="102" hidden="1"/>
    <col min="8456" max="8456" width="9.140625" style="102" hidden="1"/>
    <col min="8457" max="8457" width="14" style="102" hidden="1"/>
    <col min="8458" max="8458" width="17.7109375" style="102" hidden="1"/>
    <col min="8459" max="8704" width="12.28515625" style="102" hidden="1"/>
    <col min="8705" max="8705" width="53.7109375" style="102" hidden="1"/>
    <col min="8706" max="8706" width="12.28515625" style="102" hidden="1"/>
    <col min="8707" max="8707" width="10.5703125" style="102" hidden="1"/>
    <col min="8708" max="8708" width="9.7109375" style="102" hidden="1"/>
    <col min="8709" max="8709" width="12.28515625" style="102" hidden="1"/>
    <col min="8710" max="8710" width="9.28515625" style="102" hidden="1"/>
    <col min="8711" max="8711" width="8.28515625" style="102" hidden="1"/>
    <col min="8712" max="8712" width="9.140625" style="102" hidden="1"/>
    <col min="8713" max="8713" width="14" style="102" hidden="1"/>
    <col min="8714" max="8714" width="17.7109375" style="102" hidden="1"/>
    <col min="8715" max="8960" width="12.28515625" style="102" hidden="1"/>
    <col min="8961" max="8961" width="53.7109375" style="102" hidden="1"/>
    <col min="8962" max="8962" width="12.28515625" style="102" hidden="1"/>
    <col min="8963" max="8963" width="10.5703125" style="102" hidden="1"/>
    <col min="8964" max="8964" width="9.7109375" style="102" hidden="1"/>
    <col min="8965" max="8965" width="12.28515625" style="102" hidden="1"/>
    <col min="8966" max="8966" width="9.28515625" style="102" hidden="1"/>
    <col min="8967" max="8967" width="8.28515625" style="102" hidden="1"/>
    <col min="8968" max="8968" width="9.140625" style="102" hidden="1"/>
    <col min="8969" max="8969" width="14" style="102" hidden="1"/>
    <col min="8970" max="8970" width="17.7109375" style="102" hidden="1"/>
    <col min="8971" max="9216" width="12.28515625" style="102" hidden="1"/>
    <col min="9217" max="9217" width="53.7109375" style="102" hidden="1"/>
    <col min="9218" max="9218" width="12.28515625" style="102" hidden="1"/>
    <col min="9219" max="9219" width="10.5703125" style="102" hidden="1"/>
    <col min="9220" max="9220" width="9.7109375" style="102" hidden="1"/>
    <col min="9221" max="9221" width="12.28515625" style="102" hidden="1"/>
    <col min="9222" max="9222" width="9.28515625" style="102" hidden="1"/>
    <col min="9223" max="9223" width="8.28515625" style="102" hidden="1"/>
    <col min="9224" max="9224" width="9.140625" style="102" hidden="1"/>
    <col min="9225" max="9225" width="14" style="102" hidden="1"/>
    <col min="9226" max="9226" width="17.7109375" style="102" hidden="1"/>
    <col min="9227" max="9472" width="12.28515625" style="102" hidden="1"/>
    <col min="9473" max="9473" width="53.7109375" style="102" hidden="1"/>
    <col min="9474" max="9474" width="12.28515625" style="102" hidden="1"/>
    <col min="9475" max="9475" width="10.5703125" style="102" hidden="1"/>
    <col min="9476" max="9476" width="9.7109375" style="102" hidden="1"/>
    <col min="9477" max="9477" width="12.28515625" style="102" hidden="1"/>
    <col min="9478" max="9478" width="9.28515625" style="102" hidden="1"/>
    <col min="9479" max="9479" width="8.28515625" style="102" hidden="1"/>
    <col min="9480" max="9480" width="9.140625" style="102" hidden="1"/>
    <col min="9481" max="9481" width="14" style="102" hidden="1"/>
    <col min="9482" max="9482" width="17.7109375" style="102" hidden="1"/>
    <col min="9483" max="9728" width="12.28515625" style="102" hidden="1"/>
    <col min="9729" max="9729" width="53.7109375" style="102" hidden="1"/>
    <col min="9730" max="9730" width="12.28515625" style="102" hidden="1"/>
    <col min="9731" max="9731" width="10.5703125" style="102" hidden="1"/>
    <col min="9732" max="9732" width="9.7109375" style="102" hidden="1"/>
    <col min="9733" max="9733" width="12.28515625" style="102" hidden="1"/>
    <col min="9734" max="9734" width="9.28515625" style="102" hidden="1"/>
    <col min="9735" max="9735" width="8.28515625" style="102" hidden="1"/>
    <col min="9736" max="9736" width="9.140625" style="102" hidden="1"/>
    <col min="9737" max="9737" width="14" style="102" hidden="1"/>
    <col min="9738" max="9738" width="17.7109375" style="102" hidden="1"/>
    <col min="9739" max="9984" width="12.28515625" style="102" hidden="1"/>
    <col min="9985" max="9985" width="53.7109375" style="102" hidden="1"/>
    <col min="9986" max="9986" width="12.28515625" style="102" hidden="1"/>
    <col min="9987" max="9987" width="10.5703125" style="102" hidden="1"/>
    <col min="9988" max="9988" width="9.7109375" style="102" hidden="1"/>
    <col min="9989" max="9989" width="12.28515625" style="102" hidden="1"/>
    <col min="9990" max="9990" width="9.28515625" style="102" hidden="1"/>
    <col min="9991" max="9991" width="8.28515625" style="102" hidden="1"/>
    <col min="9992" max="9992" width="9.140625" style="102" hidden="1"/>
    <col min="9993" max="9993" width="14" style="102" hidden="1"/>
    <col min="9994" max="9994" width="17.7109375" style="102" hidden="1"/>
    <col min="9995" max="10240" width="12.28515625" style="102" hidden="1"/>
    <col min="10241" max="10241" width="53.7109375" style="102" hidden="1"/>
    <col min="10242" max="10242" width="12.28515625" style="102" hidden="1"/>
    <col min="10243" max="10243" width="10.5703125" style="102" hidden="1"/>
    <col min="10244" max="10244" width="9.7109375" style="102" hidden="1"/>
    <col min="10245" max="10245" width="12.28515625" style="102" hidden="1"/>
    <col min="10246" max="10246" width="9.28515625" style="102" hidden="1"/>
    <col min="10247" max="10247" width="8.28515625" style="102" hidden="1"/>
    <col min="10248" max="10248" width="9.140625" style="102" hidden="1"/>
    <col min="10249" max="10249" width="14" style="102" hidden="1"/>
    <col min="10250" max="10250" width="17.7109375" style="102" hidden="1"/>
    <col min="10251" max="10496" width="12.28515625" style="102" hidden="1"/>
    <col min="10497" max="10497" width="53.7109375" style="102" hidden="1"/>
    <col min="10498" max="10498" width="12.28515625" style="102" hidden="1"/>
    <col min="10499" max="10499" width="10.5703125" style="102" hidden="1"/>
    <col min="10500" max="10500" width="9.7109375" style="102" hidden="1"/>
    <col min="10501" max="10501" width="12.28515625" style="102" hidden="1"/>
    <col min="10502" max="10502" width="9.28515625" style="102" hidden="1"/>
    <col min="10503" max="10503" width="8.28515625" style="102" hidden="1"/>
    <col min="10504" max="10504" width="9.140625" style="102" hidden="1"/>
    <col min="10505" max="10505" width="14" style="102" hidden="1"/>
    <col min="10506" max="10506" width="17.7109375" style="102" hidden="1"/>
    <col min="10507" max="10752" width="12.28515625" style="102" hidden="1"/>
    <col min="10753" max="10753" width="53.7109375" style="102" hidden="1"/>
    <col min="10754" max="10754" width="12.28515625" style="102" hidden="1"/>
    <col min="10755" max="10755" width="10.5703125" style="102" hidden="1"/>
    <col min="10756" max="10756" width="9.7109375" style="102" hidden="1"/>
    <col min="10757" max="10757" width="12.28515625" style="102" hidden="1"/>
    <col min="10758" max="10758" width="9.28515625" style="102" hidden="1"/>
    <col min="10759" max="10759" width="8.28515625" style="102" hidden="1"/>
    <col min="10760" max="10760" width="9.140625" style="102" hidden="1"/>
    <col min="10761" max="10761" width="14" style="102" hidden="1"/>
    <col min="10762" max="10762" width="17.7109375" style="102" hidden="1"/>
    <col min="10763" max="11008" width="12.28515625" style="102" hidden="1"/>
    <col min="11009" max="11009" width="53.7109375" style="102" hidden="1"/>
    <col min="11010" max="11010" width="12.28515625" style="102" hidden="1"/>
    <col min="11011" max="11011" width="10.5703125" style="102" hidden="1"/>
    <col min="11012" max="11012" width="9.7109375" style="102" hidden="1"/>
    <col min="11013" max="11013" width="12.28515625" style="102" hidden="1"/>
    <col min="11014" max="11014" width="9.28515625" style="102" hidden="1"/>
    <col min="11015" max="11015" width="8.28515625" style="102" hidden="1"/>
    <col min="11016" max="11016" width="9.140625" style="102" hidden="1"/>
    <col min="11017" max="11017" width="14" style="102" hidden="1"/>
    <col min="11018" max="11018" width="17.7109375" style="102" hidden="1"/>
    <col min="11019" max="11264" width="12.28515625" style="102" hidden="1"/>
    <col min="11265" max="11265" width="53.7109375" style="102" hidden="1"/>
    <col min="11266" max="11266" width="12.28515625" style="102" hidden="1"/>
    <col min="11267" max="11267" width="10.5703125" style="102" hidden="1"/>
    <col min="11268" max="11268" width="9.7109375" style="102" hidden="1"/>
    <col min="11269" max="11269" width="12.28515625" style="102" hidden="1"/>
    <col min="11270" max="11270" width="9.28515625" style="102" hidden="1"/>
    <col min="11271" max="11271" width="8.28515625" style="102" hidden="1"/>
    <col min="11272" max="11272" width="9.140625" style="102" hidden="1"/>
    <col min="11273" max="11273" width="14" style="102" hidden="1"/>
    <col min="11274" max="11274" width="17.7109375" style="102" hidden="1"/>
    <col min="11275" max="11520" width="12.28515625" style="102" hidden="1"/>
    <col min="11521" max="11521" width="53.7109375" style="102" hidden="1"/>
    <col min="11522" max="11522" width="12.28515625" style="102" hidden="1"/>
    <col min="11523" max="11523" width="10.5703125" style="102" hidden="1"/>
    <col min="11524" max="11524" width="9.7109375" style="102" hidden="1"/>
    <col min="11525" max="11525" width="12.28515625" style="102" hidden="1"/>
    <col min="11526" max="11526" width="9.28515625" style="102" hidden="1"/>
    <col min="11527" max="11527" width="8.28515625" style="102" hidden="1"/>
    <col min="11528" max="11528" width="9.140625" style="102" hidden="1"/>
    <col min="11529" max="11529" width="14" style="102" hidden="1"/>
    <col min="11530" max="11530" width="17.7109375" style="102" hidden="1"/>
    <col min="11531" max="11776" width="12.28515625" style="102" hidden="1"/>
    <col min="11777" max="11777" width="53.7109375" style="102" hidden="1"/>
    <col min="11778" max="11778" width="12.28515625" style="102" hidden="1"/>
    <col min="11779" max="11779" width="10.5703125" style="102" hidden="1"/>
    <col min="11780" max="11780" width="9.7109375" style="102" hidden="1"/>
    <col min="11781" max="11781" width="12.28515625" style="102" hidden="1"/>
    <col min="11782" max="11782" width="9.28515625" style="102" hidden="1"/>
    <col min="11783" max="11783" width="8.28515625" style="102" hidden="1"/>
    <col min="11784" max="11784" width="9.140625" style="102" hidden="1"/>
    <col min="11785" max="11785" width="14" style="102" hidden="1"/>
    <col min="11786" max="11786" width="17.7109375" style="102" hidden="1"/>
    <col min="11787" max="12032" width="12.28515625" style="102" hidden="1"/>
    <col min="12033" max="12033" width="53.7109375" style="102" hidden="1"/>
    <col min="12034" max="12034" width="12.28515625" style="102" hidden="1"/>
    <col min="12035" max="12035" width="10.5703125" style="102" hidden="1"/>
    <col min="12036" max="12036" width="9.7109375" style="102" hidden="1"/>
    <col min="12037" max="12037" width="12.28515625" style="102" hidden="1"/>
    <col min="12038" max="12038" width="9.28515625" style="102" hidden="1"/>
    <col min="12039" max="12039" width="8.28515625" style="102" hidden="1"/>
    <col min="12040" max="12040" width="9.140625" style="102" hidden="1"/>
    <col min="12041" max="12041" width="14" style="102" hidden="1"/>
    <col min="12042" max="12042" width="17.7109375" style="102" hidden="1"/>
    <col min="12043" max="12288" width="12.28515625" style="102" hidden="1"/>
    <col min="12289" max="12289" width="53.7109375" style="102" hidden="1"/>
    <col min="12290" max="12290" width="12.28515625" style="102" hidden="1"/>
    <col min="12291" max="12291" width="10.5703125" style="102" hidden="1"/>
    <col min="12292" max="12292" width="9.7109375" style="102" hidden="1"/>
    <col min="12293" max="12293" width="12.28515625" style="102" hidden="1"/>
    <col min="12294" max="12294" width="9.28515625" style="102" hidden="1"/>
    <col min="12295" max="12295" width="8.28515625" style="102" hidden="1"/>
    <col min="12296" max="12296" width="9.140625" style="102" hidden="1"/>
    <col min="12297" max="12297" width="14" style="102" hidden="1"/>
    <col min="12298" max="12298" width="17.7109375" style="102" hidden="1"/>
    <col min="12299" max="12544" width="12.28515625" style="102" hidden="1"/>
    <col min="12545" max="12545" width="53.7109375" style="102" hidden="1"/>
    <col min="12546" max="12546" width="12.28515625" style="102" hidden="1"/>
    <col min="12547" max="12547" width="10.5703125" style="102" hidden="1"/>
    <col min="12548" max="12548" width="9.7109375" style="102" hidden="1"/>
    <col min="12549" max="12549" width="12.28515625" style="102" hidden="1"/>
    <col min="12550" max="12550" width="9.28515625" style="102" hidden="1"/>
    <col min="12551" max="12551" width="8.28515625" style="102" hidden="1"/>
    <col min="12552" max="12552" width="9.140625" style="102" hidden="1"/>
    <col min="12553" max="12553" width="14" style="102" hidden="1"/>
    <col min="12554" max="12554" width="17.7109375" style="102" hidden="1"/>
    <col min="12555" max="12800" width="12.28515625" style="102" hidden="1"/>
    <col min="12801" max="12801" width="53.7109375" style="102" hidden="1"/>
    <col min="12802" max="12802" width="12.28515625" style="102" hidden="1"/>
    <col min="12803" max="12803" width="10.5703125" style="102" hidden="1"/>
    <col min="12804" max="12804" width="9.7109375" style="102" hidden="1"/>
    <col min="12805" max="12805" width="12.28515625" style="102" hidden="1"/>
    <col min="12806" max="12806" width="9.28515625" style="102" hidden="1"/>
    <col min="12807" max="12807" width="8.28515625" style="102" hidden="1"/>
    <col min="12808" max="12808" width="9.140625" style="102" hidden="1"/>
    <col min="12809" max="12809" width="14" style="102" hidden="1"/>
    <col min="12810" max="12810" width="17.7109375" style="102" hidden="1"/>
    <col min="12811" max="13056" width="12.28515625" style="102" hidden="1"/>
    <col min="13057" max="13057" width="53.7109375" style="102" hidden="1"/>
    <col min="13058" max="13058" width="12.28515625" style="102" hidden="1"/>
    <col min="13059" max="13059" width="10.5703125" style="102" hidden="1"/>
    <col min="13060" max="13060" width="9.7109375" style="102" hidden="1"/>
    <col min="13061" max="13061" width="12.28515625" style="102" hidden="1"/>
    <col min="13062" max="13062" width="9.28515625" style="102" hidden="1"/>
    <col min="13063" max="13063" width="8.28515625" style="102" hidden="1"/>
    <col min="13064" max="13064" width="9.140625" style="102" hidden="1"/>
    <col min="13065" max="13065" width="14" style="102" hidden="1"/>
    <col min="13066" max="13066" width="17.7109375" style="102" hidden="1"/>
    <col min="13067" max="13312" width="12.28515625" style="102" hidden="1"/>
    <col min="13313" max="13313" width="53.7109375" style="102" hidden="1"/>
    <col min="13314" max="13314" width="12.28515625" style="102" hidden="1"/>
    <col min="13315" max="13315" width="10.5703125" style="102" hidden="1"/>
    <col min="13316" max="13316" width="9.7109375" style="102" hidden="1"/>
    <col min="13317" max="13317" width="12.28515625" style="102" hidden="1"/>
    <col min="13318" max="13318" width="9.28515625" style="102" hidden="1"/>
    <col min="13319" max="13319" width="8.28515625" style="102" hidden="1"/>
    <col min="13320" max="13320" width="9.140625" style="102" hidden="1"/>
    <col min="13321" max="13321" width="14" style="102" hidden="1"/>
    <col min="13322" max="13322" width="17.7109375" style="102" hidden="1"/>
    <col min="13323" max="13568" width="12.28515625" style="102" hidden="1"/>
    <col min="13569" max="13569" width="53.7109375" style="102" hidden="1"/>
    <col min="13570" max="13570" width="12.28515625" style="102" hidden="1"/>
    <col min="13571" max="13571" width="10.5703125" style="102" hidden="1"/>
    <col min="13572" max="13572" width="9.7109375" style="102" hidden="1"/>
    <col min="13573" max="13573" width="12.28515625" style="102" hidden="1"/>
    <col min="13574" max="13574" width="9.28515625" style="102" hidden="1"/>
    <col min="13575" max="13575" width="8.28515625" style="102" hidden="1"/>
    <col min="13576" max="13576" width="9.140625" style="102" hidden="1"/>
    <col min="13577" max="13577" width="14" style="102" hidden="1"/>
    <col min="13578" max="13578" width="17.7109375" style="102" hidden="1"/>
    <col min="13579" max="13824" width="12.28515625" style="102" hidden="1"/>
    <col min="13825" max="13825" width="53.7109375" style="102" hidden="1"/>
    <col min="13826" max="13826" width="12.28515625" style="102" hidden="1"/>
    <col min="13827" max="13827" width="10.5703125" style="102" hidden="1"/>
    <col min="13828" max="13828" width="9.7109375" style="102" hidden="1"/>
    <col min="13829" max="13829" width="12.28515625" style="102" hidden="1"/>
    <col min="13830" max="13830" width="9.28515625" style="102" hidden="1"/>
    <col min="13831" max="13831" width="8.28515625" style="102" hidden="1"/>
    <col min="13832" max="13832" width="9.140625" style="102" hidden="1"/>
    <col min="13833" max="13833" width="14" style="102" hidden="1"/>
    <col min="13834" max="13834" width="17.7109375" style="102" hidden="1"/>
    <col min="13835" max="14080" width="12.28515625" style="102" hidden="1"/>
    <col min="14081" max="14081" width="53.7109375" style="102" hidden="1"/>
    <col min="14082" max="14082" width="12.28515625" style="102" hidden="1"/>
    <col min="14083" max="14083" width="10.5703125" style="102" hidden="1"/>
    <col min="14084" max="14084" width="9.7109375" style="102" hidden="1"/>
    <col min="14085" max="14085" width="12.28515625" style="102" hidden="1"/>
    <col min="14086" max="14086" width="9.28515625" style="102" hidden="1"/>
    <col min="14087" max="14087" width="8.28515625" style="102" hidden="1"/>
    <col min="14088" max="14088" width="9.140625" style="102" hidden="1"/>
    <col min="14089" max="14089" width="14" style="102" hidden="1"/>
    <col min="14090" max="14090" width="17.7109375" style="102" hidden="1"/>
    <col min="14091" max="14336" width="12.28515625" style="102" hidden="1"/>
    <col min="14337" max="14337" width="53.7109375" style="102" hidden="1"/>
    <col min="14338" max="14338" width="12.28515625" style="102" hidden="1"/>
    <col min="14339" max="14339" width="10.5703125" style="102" hidden="1"/>
    <col min="14340" max="14340" width="9.7109375" style="102" hidden="1"/>
    <col min="14341" max="14341" width="12.28515625" style="102" hidden="1"/>
    <col min="14342" max="14342" width="9.28515625" style="102" hidden="1"/>
    <col min="14343" max="14343" width="8.28515625" style="102" hidden="1"/>
    <col min="14344" max="14344" width="9.140625" style="102" hidden="1"/>
    <col min="14345" max="14345" width="14" style="102" hidden="1"/>
    <col min="14346" max="14346" width="17.7109375" style="102" hidden="1"/>
    <col min="14347" max="14592" width="12.28515625" style="102" hidden="1"/>
    <col min="14593" max="14593" width="53.7109375" style="102" hidden="1"/>
    <col min="14594" max="14594" width="12.28515625" style="102" hidden="1"/>
    <col min="14595" max="14595" width="10.5703125" style="102" hidden="1"/>
    <col min="14596" max="14596" width="9.7109375" style="102" hidden="1"/>
    <col min="14597" max="14597" width="12.28515625" style="102" hidden="1"/>
    <col min="14598" max="14598" width="9.28515625" style="102" hidden="1"/>
    <col min="14599" max="14599" width="8.28515625" style="102" hidden="1"/>
    <col min="14600" max="14600" width="9.140625" style="102" hidden="1"/>
    <col min="14601" max="14601" width="14" style="102" hidden="1"/>
    <col min="14602" max="14602" width="17.7109375" style="102" hidden="1"/>
    <col min="14603" max="14848" width="12.28515625" style="102" hidden="1"/>
    <col min="14849" max="14849" width="53.7109375" style="102" hidden="1"/>
    <col min="14850" max="14850" width="12.28515625" style="102" hidden="1"/>
    <col min="14851" max="14851" width="10.5703125" style="102" hidden="1"/>
    <col min="14852" max="14852" width="9.7109375" style="102" hidden="1"/>
    <col min="14853" max="14853" width="12.28515625" style="102" hidden="1"/>
    <col min="14854" max="14854" width="9.28515625" style="102" hidden="1"/>
    <col min="14855" max="14855" width="8.28515625" style="102" hidden="1"/>
    <col min="14856" max="14856" width="9.140625" style="102" hidden="1"/>
    <col min="14857" max="14857" width="14" style="102" hidden="1"/>
    <col min="14858" max="14858" width="17.7109375" style="102" hidden="1"/>
    <col min="14859" max="15104" width="12.28515625" style="102" hidden="1"/>
    <col min="15105" max="15105" width="53.7109375" style="102" hidden="1"/>
    <col min="15106" max="15106" width="12.28515625" style="102" hidden="1"/>
    <col min="15107" max="15107" width="10.5703125" style="102" hidden="1"/>
    <col min="15108" max="15108" width="9.7109375" style="102" hidden="1"/>
    <col min="15109" max="15109" width="12.28515625" style="102" hidden="1"/>
    <col min="15110" max="15110" width="9.28515625" style="102" hidden="1"/>
    <col min="15111" max="15111" width="8.28515625" style="102" hidden="1"/>
    <col min="15112" max="15112" width="9.140625" style="102" hidden="1"/>
    <col min="15113" max="15113" width="14" style="102" hidden="1"/>
    <col min="15114" max="15114" width="17.7109375" style="102" hidden="1"/>
    <col min="15115" max="15360" width="12.28515625" style="102" hidden="1"/>
    <col min="15361" max="15361" width="53.7109375" style="102" hidden="1"/>
    <col min="15362" max="15362" width="12.28515625" style="102" hidden="1"/>
    <col min="15363" max="15363" width="10.5703125" style="102" hidden="1"/>
    <col min="15364" max="15364" width="9.7109375" style="102" hidden="1"/>
    <col min="15365" max="15365" width="12.28515625" style="102" hidden="1"/>
    <col min="15366" max="15366" width="9.28515625" style="102" hidden="1"/>
    <col min="15367" max="15367" width="8.28515625" style="102" hidden="1"/>
    <col min="15368" max="15368" width="9.140625" style="102" hidden="1"/>
    <col min="15369" max="15369" width="14" style="102" hidden="1"/>
    <col min="15370" max="15370" width="17.7109375" style="102" hidden="1"/>
    <col min="15371" max="15616" width="12.28515625" style="102" hidden="1"/>
    <col min="15617" max="15617" width="53.7109375" style="102" hidden="1"/>
    <col min="15618" max="15618" width="12.28515625" style="102" hidden="1"/>
    <col min="15619" max="15619" width="10.5703125" style="102" hidden="1"/>
    <col min="15620" max="15620" width="9.7109375" style="102" hidden="1"/>
    <col min="15621" max="15621" width="12.28515625" style="102" hidden="1"/>
    <col min="15622" max="15622" width="9.28515625" style="102" hidden="1"/>
    <col min="15623" max="15623" width="8.28515625" style="102" hidden="1"/>
    <col min="15624" max="15624" width="9.140625" style="102" hidden="1"/>
    <col min="15625" max="15625" width="14" style="102" hidden="1"/>
    <col min="15626" max="15626" width="17.7109375" style="102" hidden="1"/>
    <col min="15627" max="15872" width="12.28515625" style="102" hidden="1"/>
    <col min="15873" max="15873" width="53.7109375" style="102" hidden="1"/>
    <col min="15874" max="15874" width="12.28515625" style="102" hidden="1"/>
    <col min="15875" max="15875" width="10.5703125" style="102" hidden="1"/>
    <col min="15876" max="15876" width="9.7109375" style="102" hidden="1"/>
    <col min="15877" max="15877" width="12.28515625" style="102" hidden="1"/>
    <col min="15878" max="15878" width="9.28515625" style="102" hidden="1"/>
    <col min="15879" max="15879" width="8.28515625" style="102" hidden="1"/>
    <col min="15880" max="15880" width="9.140625" style="102" hidden="1"/>
    <col min="15881" max="15881" width="14" style="102" hidden="1"/>
    <col min="15882" max="15882" width="17.7109375" style="102" hidden="1"/>
    <col min="15883" max="16128" width="12.28515625" style="102" hidden="1"/>
    <col min="16129" max="16129" width="53.7109375" style="102" hidden="1"/>
    <col min="16130" max="16130" width="12.28515625" style="102" hidden="1"/>
    <col min="16131" max="16131" width="10.5703125" style="102" hidden="1"/>
    <col min="16132" max="16132" width="9.7109375" style="102" hidden="1"/>
    <col min="16133" max="16133" width="12.28515625" style="102" hidden="1"/>
    <col min="16134" max="16134" width="9.28515625" style="102" hidden="1"/>
    <col min="16135" max="16135" width="8.28515625" style="102" hidden="1"/>
    <col min="16136" max="16136" width="9.140625" style="102" hidden="1"/>
    <col min="16137" max="16137" width="14" style="102" hidden="1"/>
    <col min="16138" max="16138" width="17.7109375" style="102" hidden="1"/>
    <col min="16139" max="16384" width="12.28515625" style="102" hidden="1"/>
  </cols>
  <sheetData>
    <row r="1" spans="1:248" ht="15.75" x14ac:dyDescent="0.25">
      <c r="A1" s="98"/>
      <c r="B1" s="98"/>
      <c r="C1" s="99"/>
      <c r="D1" s="98"/>
      <c r="E1" s="98"/>
      <c r="F1" s="100"/>
      <c r="G1" s="98"/>
      <c r="H1" s="98"/>
      <c r="I1" s="101"/>
      <c r="J1" s="192" t="s">
        <v>186</v>
      </c>
    </row>
    <row r="2" spans="1:248" ht="25.5" customHeight="1" x14ac:dyDescent="0.3">
      <c r="A2" s="229" t="s">
        <v>136</v>
      </c>
      <c r="B2" s="229"/>
      <c r="C2" s="229"/>
      <c r="D2" s="229"/>
      <c r="E2" s="229"/>
      <c r="F2" s="229"/>
      <c r="G2" s="229"/>
      <c r="H2" s="229"/>
      <c r="I2" s="101"/>
    </row>
    <row r="3" spans="1:248" ht="15.75" x14ac:dyDescent="0.25">
      <c r="A3" s="230" t="s">
        <v>137</v>
      </c>
      <c r="B3" s="230"/>
      <c r="C3" s="230"/>
      <c r="D3" s="230"/>
      <c r="E3" s="230"/>
      <c r="F3" s="230"/>
      <c r="G3" s="230"/>
      <c r="H3" s="230"/>
      <c r="I3" s="101"/>
    </row>
    <row r="4" spans="1:248" ht="8.1" customHeight="1" x14ac:dyDescent="0.3">
      <c r="A4" s="103"/>
      <c r="B4" s="103"/>
      <c r="C4" s="104"/>
      <c r="D4" s="103"/>
      <c r="E4" s="103"/>
      <c r="F4" s="104"/>
      <c r="G4" s="103"/>
      <c r="H4" s="103"/>
      <c r="I4" s="101"/>
    </row>
    <row r="5" spans="1:248" ht="18.75" x14ac:dyDescent="0.3">
      <c r="A5" s="229" t="s">
        <v>138</v>
      </c>
      <c r="B5" s="229"/>
      <c r="C5" s="229"/>
      <c r="D5" s="229"/>
      <c r="E5" s="229"/>
      <c r="F5" s="229"/>
      <c r="G5" s="229"/>
      <c r="H5" s="229"/>
      <c r="I5" s="105"/>
      <c r="J5" s="106"/>
      <c r="K5" s="172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</row>
    <row r="6" spans="1:248" ht="18.75" x14ac:dyDescent="0.3">
      <c r="A6" s="229" t="s">
        <v>139</v>
      </c>
      <c r="B6" s="229"/>
      <c r="C6" s="229"/>
      <c r="D6" s="229"/>
      <c r="E6" s="229"/>
      <c r="F6" s="229"/>
      <c r="G6" s="229"/>
      <c r="H6" s="229"/>
      <c r="I6" s="105"/>
      <c r="J6" s="1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</row>
    <row r="7" spans="1:248" ht="6" customHeight="1" thickBot="1" x14ac:dyDescent="0.25">
      <c r="A7" s="107"/>
      <c r="B7" s="107"/>
      <c r="C7" s="108"/>
      <c r="D7" s="107"/>
      <c r="E7" s="107"/>
      <c r="G7" s="107"/>
      <c r="H7" s="107"/>
      <c r="I7" s="101"/>
      <c r="K7" s="135"/>
      <c r="L7" s="135"/>
    </row>
    <row r="8" spans="1:248" s="3" customFormat="1" ht="16.5" customHeight="1" x14ac:dyDescent="0.2">
      <c r="A8" s="231" t="s">
        <v>140</v>
      </c>
      <c r="B8" s="227" t="s">
        <v>187</v>
      </c>
      <c r="C8" s="227" t="s">
        <v>208</v>
      </c>
      <c r="D8" s="227" t="s">
        <v>141</v>
      </c>
      <c r="E8" s="233" t="s">
        <v>189</v>
      </c>
      <c r="F8" s="233" t="s">
        <v>209</v>
      </c>
      <c r="G8" s="227" t="s">
        <v>141</v>
      </c>
      <c r="H8" s="227" t="s">
        <v>142</v>
      </c>
      <c r="I8" s="110"/>
    </row>
    <row r="9" spans="1:248" s="3" customFormat="1" ht="23.25" customHeight="1" thickBot="1" x14ac:dyDescent="0.25">
      <c r="A9" s="232"/>
      <c r="B9" s="228"/>
      <c r="C9" s="228"/>
      <c r="D9" s="228"/>
      <c r="E9" s="234"/>
      <c r="F9" s="234"/>
      <c r="G9" s="228"/>
      <c r="H9" s="228"/>
      <c r="I9" s="110"/>
    </row>
    <row r="10" spans="1:248" s="10" customFormat="1" ht="12.75" x14ac:dyDescent="0.2">
      <c r="A10" s="8" t="s">
        <v>210</v>
      </c>
      <c r="B10" s="112">
        <v>44407.778108072998</v>
      </c>
      <c r="C10" s="112">
        <f>IF($A10="","",SUM('Situfin serie mensual'!HV2:IF2))</f>
        <v>37634.872098262</v>
      </c>
      <c r="D10" s="112">
        <f>IFERROR((C10/B10*100),0)</f>
        <v>84.748379003948102</v>
      </c>
      <c r="E10" s="112">
        <v>49067.636838022008</v>
      </c>
      <c r="F10" s="112">
        <f>IF($A10="","",'2'!N10)</f>
        <v>39891.570487879006</v>
      </c>
      <c r="G10" s="112">
        <f>IFERROR((F10/E10*100),0)</f>
        <v>81.299147581868951</v>
      </c>
      <c r="H10" s="112">
        <f>IF(C10&lt;&gt;0,F10/C10*100-100," ")</f>
        <v>5.9962961577893168</v>
      </c>
      <c r="I10" s="113"/>
    </row>
    <row r="11" spans="1:248" s="10" customFormat="1" ht="6.75" customHeight="1" x14ac:dyDescent="0.2">
      <c r="A11" s="8"/>
      <c r="B11" s="112"/>
      <c r="C11" s="112" t="s">
        <v>143</v>
      </c>
      <c r="D11" s="112"/>
      <c r="E11" s="112"/>
      <c r="F11" s="112" t="str">
        <f>IF($A11="","",'2'!N11)</f>
        <v/>
      </c>
      <c r="G11" s="112"/>
      <c r="H11" s="112"/>
      <c r="I11" s="113"/>
    </row>
    <row r="12" spans="1:248" s="10" customFormat="1" ht="12.75" outlineLevel="1" x14ac:dyDescent="0.2">
      <c r="A12" s="10" t="s">
        <v>93</v>
      </c>
      <c r="B12" s="114">
        <v>27607.256062516997</v>
      </c>
      <c r="C12" s="114">
        <f>IF($A12="","",SUM('Situfin serie mensual'!HV4:IF4))</f>
        <v>27752.920577426001</v>
      </c>
      <c r="D12" s="114">
        <f>IFERROR((C12/B12*100),0)</f>
        <v>100.52763126686384</v>
      </c>
      <c r="E12" s="114">
        <v>32373.642898366004</v>
      </c>
      <c r="F12" s="114">
        <f>IF($A12="","",'2'!N12)</f>
        <v>29254.630333611</v>
      </c>
      <c r="G12" s="114">
        <f>IFERROR((F12/E12*100),0)</f>
        <v>90.365580498472625</v>
      </c>
      <c r="H12" s="114">
        <f>IF(C12&lt;&gt;0,F12/C12*100-100," ")</f>
        <v>5.4109972029627613</v>
      </c>
      <c r="I12" s="113"/>
      <c r="L12" s="115"/>
    </row>
    <row r="13" spans="1:248" s="117" customFormat="1" ht="6" customHeight="1" x14ac:dyDescent="0.2">
      <c r="A13" s="13"/>
      <c r="B13" s="116"/>
      <c r="C13" s="116"/>
      <c r="D13" s="116"/>
      <c r="E13" s="203"/>
      <c r="F13" s="203" t="str">
        <f>IF($A13="","",'2'!N13)</f>
        <v/>
      </c>
      <c r="G13" s="116"/>
      <c r="H13" s="116"/>
      <c r="I13" s="113"/>
    </row>
    <row r="14" spans="1:248" s="16" customFormat="1" ht="12.75" outlineLevel="2" x14ac:dyDescent="0.2">
      <c r="A14" s="10" t="s">
        <v>10</v>
      </c>
      <c r="B14" s="114">
        <v>3306.1542182190001</v>
      </c>
      <c r="C14" s="114">
        <f>IF($A14="","",SUM('Situfin serie mensual'!HV13:IF13))</f>
        <v>3352.7022029749996</v>
      </c>
      <c r="D14" s="114">
        <f>IFERROR((C14/B14*100),0)</f>
        <v>101.40791934325055</v>
      </c>
      <c r="E14" s="204">
        <v>3718.2154902480002</v>
      </c>
      <c r="F14" s="204">
        <f>IF($A14="","",'2'!N14)</f>
        <v>3404.1711456530002</v>
      </c>
      <c r="G14" s="114">
        <f>IFERROR((F14/E14*100),0)</f>
        <v>91.553896071417483</v>
      </c>
      <c r="H14" s="114">
        <f>IF(C14&lt;&gt;0,F14/C14*100-100," ")</f>
        <v>1.5351480555693087</v>
      </c>
      <c r="I14" s="113"/>
      <c r="L14" s="118"/>
    </row>
    <row r="15" spans="1:248" s="117" customFormat="1" ht="8.25" customHeight="1" x14ac:dyDescent="0.2">
      <c r="A15" s="13"/>
      <c r="B15" s="116"/>
      <c r="C15" s="116" t="str">
        <f>IF($A15="","",SUM('Situfin serie mensual'!HV14:IF14))</f>
        <v/>
      </c>
      <c r="D15" s="116"/>
      <c r="E15" s="203"/>
      <c r="F15" s="203" t="str">
        <f>IF($A15="","",'2'!N15)</f>
        <v/>
      </c>
      <c r="G15" s="116"/>
      <c r="H15" s="116"/>
      <c r="I15" s="113"/>
    </row>
    <row r="16" spans="1:248" s="16" customFormat="1" ht="12.75" outlineLevel="2" x14ac:dyDescent="0.2">
      <c r="A16" s="10" t="s">
        <v>11</v>
      </c>
      <c r="B16" s="114">
        <v>2880.2090064860004</v>
      </c>
      <c r="C16" s="114">
        <f>IF($A16="","",SUM('Situfin serie mensual'!HV15:IF15))</f>
        <v>1372.6092451530001</v>
      </c>
      <c r="D16" s="114">
        <f t="shared" ref="D16:D33" si="0">IFERROR((C16/B16*100),0)</f>
        <v>47.656584715275656</v>
      </c>
      <c r="E16" s="204">
        <v>2448.7604656869999</v>
      </c>
      <c r="F16" s="204">
        <f>IF($A16="","",'2'!N16)</f>
        <v>1469.481961319</v>
      </c>
      <c r="G16" s="114">
        <f t="shared" ref="G16:G33" si="1">IFERROR((F16/E16*100),0)</f>
        <v>60.009216169158329</v>
      </c>
      <c r="H16" s="114">
        <f t="shared" ref="H16:H33" si="2">IF(C16&lt;&gt;0,F16/C16*100-100," ")</f>
        <v>7.0575596447481246</v>
      </c>
      <c r="I16" s="113"/>
    </row>
    <row r="17" spans="1:11" s="117" customFormat="1" ht="12.75" customHeight="1" x14ac:dyDescent="0.2">
      <c r="A17" s="13" t="s">
        <v>144</v>
      </c>
      <c r="B17" s="116">
        <v>1385.1563684960001</v>
      </c>
      <c r="C17" s="116">
        <f>IF($A17="","",SUM('Situfin serie mensual'!HV16:IF16))</f>
        <v>102.929430694</v>
      </c>
      <c r="D17" s="116">
        <f t="shared" si="0"/>
        <v>7.4308888898775054</v>
      </c>
      <c r="E17" s="203">
        <v>894.68735192899999</v>
      </c>
      <c r="F17" s="203">
        <f>IF($A17="","",'2'!N17)</f>
        <v>179.79230315500001</v>
      </c>
      <c r="G17" s="116">
        <f t="shared" si="1"/>
        <v>20.095545417888935</v>
      </c>
      <c r="H17" s="116">
        <f t="shared" si="2"/>
        <v>74.675310980303067</v>
      </c>
      <c r="I17" s="113"/>
    </row>
    <row r="18" spans="1:11" s="117" customFormat="1" ht="12.75" customHeight="1" x14ac:dyDescent="0.2">
      <c r="A18" s="169" t="s">
        <v>180</v>
      </c>
      <c r="B18" s="116">
        <v>108.80049864900001</v>
      </c>
      <c r="C18" s="116">
        <f>IF($A18="","",SUM('Situfin serie mensual'!HV17:IF17))</f>
        <v>0</v>
      </c>
      <c r="D18" s="116">
        <f t="shared" si="0"/>
        <v>0</v>
      </c>
      <c r="E18" s="203">
        <v>104.342565308</v>
      </c>
      <c r="F18" s="203">
        <f>IF($A18="","",'2'!N18)</f>
        <v>37.186300000000003</v>
      </c>
      <c r="G18" s="116">
        <f t="shared" si="1"/>
        <v>35.638667585211181</v>
      </c>
      <c r="H18" s="116" t="str">
        <f t="shared" si="2"/>
        <v xml:space="preserve"> </v>
      </c>
      <c r="I18" s="113"/>
    </row>
    <row r="19" spans="1:11" s="117" customFormat="1" ht="12.75" customHeight="1" x14ac:dyDescent="0.2">
      <c r="A19" s="169" t="s">
        <v>181</v>
      </c>
      <c r="B19" s="116">
        <v>1276.3558698470001</v>
      </c>
      <c r="C19" s="116">
        <f>IF($A19="","",SUM('Situfin serie mensual'!HV18:IF18))</f>
        <v>102.929430694</v>
      </c>
      <c r="D19" s="116">
        <f t="shared" si="0"/>
        <v>8.0643207059750832</v>
      </c>
      <c r="E19" s="203">
        <v>790.34478662100003</v>
      </c>
      <c r="F19" s="203">
        <f>IF($A19="","",'2'!N19)</f>
        <v>142.606003155</v>
      </c>
      <c r="G19" s="116">
        <f t="shared" si="1"/>
        <v>18.043517913832325</v>
      </c>
      <c r="H19" s="116">
        <f t="shared" si="2"/>
        <v>38.547354428642365</v>
      </c>
      <c r="I19" s="113"/>
    </row>
    <row r="20" spans="1:11" s="117" customFormat="1" ht="12.75" customHeight="1" x14ac:dyDescent="0.2">
      <c r="A20" s="13" t="s">
        <v>145</v>
      </c>
      <c r="B20" s="116">
        <v>9.2089999999999996</v>
      </c>
      <c r="C20" s="116">
        <f>IF($A20="","",SUM('Situfin serie mensual'!HV19:IF19))</f>
        <v>74.514333765000003</v>
      </c>
      <c r="D20" s="116">
        <f t="shared" si="0"/>
        <v>809.14685378434149</v>
      </c>
      <c r="E20" s="203">
        <v>20.460999999999999</v>
      </c>
      <c r="F20" s="203">
        <f>IF($A20="","",'2'!N20)</f>
        <v>66.590111535999995</v>
      </c>
      <c r="G20" s="116">
        <f t="shared" si="1"/>
        <v>325.44895917110603</v>
      </c>
      <c r="H20" s="116">
        <f t="shared" si="2"/>
        <v>-10.634493833080583</v>
      </c>
      <c r="I20" s="113"/>
    </row>
    <row r="21" spans="1:11" s="117" customFormat="1" ht="12.75" customHeight="1" x14ac:dyDescent="0.2">
      <c r="A21" s="169" t="s">
        <v>180</v>
      </c>
      <c r="B21" s="116">
        <v>0</v>
      </c>
      <c r="C21" s="116">
        <f>IF($A21="","",SUM('Situfin serie mensual'!HV20:IF20))</f>
        <v>0</v>
      </c>
      <c r="D21" s="116">
        <f t="shared" si="0"/>
        <v>0</v>
      </c>
      <c r="E21" s="203">
        <v>0</v>
      </c>
      <c r="F21" s="203">
        <f>IF($A21="","",'2'!N21)</f>
        <v>0</v>
      </c>
      <c r="G21" s="116">
        <f t="shared" si="1"/>
        <v>0</v>
      </c>
      <c r="H21" s="116" t="str">
        <f t="shared" si="2"/>
        <v xml:space="preserve"> </v>
      </c>
      <c r="I21" s="113"/>
    </row>
    <row r="22" spans="1:11" s="117" customFormat="1" ht="12.75" customHeight="1" x14ac:dyDescent="0.2">
      <c r="A22" s="169" t="s">
        <v>181</v>
      </c>
      <c r="B22" s="116">
        <v>9.2089999999999996</v>
      </c>
      <c r="C22" s="116">
        <f>IF($A22="","",SUM('Situfin serie mensual'!HV21:IF21))</f>
        <v>74.514333765000003</v>
      </c>
      <c r="D22" s="116">
        <f t="shared" si="0"/>
        <v>809.14685378434149</v>
      </c>
      <c r="E22" s="203">
        <v>20.460999999999999</v>
      </c>
      <c r="F22" s="203">
        <f>IF($A22="","",'2'!N22)</f>
        <v>66.590111535999995</v>
      </c>
      <c r="G22" s="116">
        <f t="shared" si="1"/>
        <v>325.44895917110603</v>
      </c>
      <c r="H22" s="116">
        <f t="shared" si="2"/>
        <v>-10.634493833080583</v>
      </c>
      <c r="I22" s="113"/>
    </row>
    <row r="23" spans="1:11" s="117" customFormat="1" ht="12.75" customHeight="1" x14ac:dyDescent="0.2">
      <c r="A23" s="13" t="s">
        <v>146</v>
      </c>
      <c r="B23" s="116">
        <v>1485.8436379899999</v>
      </c>
      <c r="C23" s="116">
        <f>IF($A23="","",SUM('Situfin serie mensual'!HV22:IF22))</f>
        <v>1195.1654806939998</v>
      </c>
      <c r="D23" s="116">
        <f t="shared" si="0"/>
        <v>80.436827276844554</v>
      </c>
      <c r="E23" s="203">
        <v>1533.6121137580001</v>
      </c>
      <c r="F23" s="203">
        <f>IF($A23="","",'2'!N23)</f>
        <v>1223.0995466279999</v>
      </c>
      <c r="G23" s="116">
        <f t="shared" si="1"/>
        <v>79.752861604026279</v>
      </c>
      <c r="H23" s="116">
        <f t="shared" si="2"/>
        <v>2.3372550818468625</v>
      </c>
      <c r="I23" s="113"/>
    </row>
    <row r="24" spans="1:11" s="117" customFormat="1" ht="12.75" customHeight="1" x14ac:dyDescent="0.2">
      <c r="A24" s="169" t="s">
        <v>180</v>
      </c>
      <c r="B24" s="116">
        <v>1485.8436379899999</v>
      </c>
      <c r="C24" s="116">
        <f>IF($A24="","",SUM('Situfin serie mensual'!HV23:IF23))</f>
        <v>1195.1654806939998</v>
      </c>
      <c r="D24" s="116">
        <f t="shared" si="0"/>
        <v>80.436827276844554</v>
      </c>
      <c r="E24" s="203">
        <v>1533.6121137580001</v>
      </c>
      <c r="F24" s="203">
        <f>IF($A24="","",'2'!N24)</f>
        <v>1223.0995466279999</v>
      </c>
      <c r="G24" s="116">
        <f t="shared" si="1"/>
        <v>79.752861604026279</v>
      </c>
      <c r="H24" s="116">
        <f t="shared" si="2"/>
        <v>2.3372550818468625</v>
      </c>
      <c r="I24" s="113"/>
    </row>
    <row r="25" spans="1:11" s="117" customFormat="1" ht="12.75" customHeight="1" x14ac:dyDescent="0.2">
      <c r="A25" s="169" t="s">
        <v>181</v>
      </c>
      <c r="B25" s="116">
        <v>0</v>
      </c>
      <c r="C25" s="116">
        <f>IF($A25="","",SUM('Situfin serie mensual'!HV24:IF24))</f>
        <v>0</v>
      </c>
      <c r="D25" s="116">
        <f t="shared" si="0"/>
        <v>0</v>
      </c>
      <c r="E25" s="203">
        <v>0</v>
      </c>
      <c r="F25" s="203">
        <f>IF($A25="","",'2'!N25)</f>
        <v>0</v>
      </c>
      <c r="G25" s="116">
        <f t="shared" si="1"/>
        <v>0</v>
      </c>
      <c r="H25" s="116" t="str">
        <f t="shared" si="2"/>
        <v xml:space="preserve"> </v>
      </c>
      <c r="I25" s="113"/>
    </row>
    <row r="26" spans="1:11" s="16" customFormat="1" ht="12.75" outlineLevel="2" x14ac:dyDescent="0.2">
      <c r="A26" s="10" t="s">
        <v>17</v>
      </c>
      <c r="B26" s="114">
        <v>10614.158820851</v>
      </c>
      <c r="C26" s="114">
        <f>IF($A26="","",SUM('Situfin serie mensual'!HV25:IF25))</f>
        <v>5156.6400727079999</v>
      </c>
      <c r="D26" s="114">
        <f t="shared" si="0"/>
        <v>48.582654167356445</v>
      </c>
      <c r="E26" s="204">
        <v>10527.017983721</v>
      </c>
      <c r="F26" s="204">
        <f>IF($A26="","",'2'!N26)</f>
        <v>5763.2870472960012</v>
      </c>
      <c r="G26" s="114">
        <f t="shared" si="1"/>
        <v>54.747574823262944</v>
      </c>
      <c r="H26" s="114">
        <f t="shared" si="2"/>
        <v>11.764384677510023</v>
      </c>
      <c r="I26" s="113"/>
      <c r="K26" s="119"/>
    </row>
    <row r="27" spans="1:11" s="117" customFormat="1" ht="12.75" customHeight="1" x14ac:dyDescent="0.2">
      <c r="A27" s="13" t="s">
        <v>18</v>
      </c>
      <c r="B27" s="116">
        <v>3590.4800832210003</v>
      </c>
      <c r="C27" s="116">
        <f>IF($A27="","",SUM('Situfin serie mensual'!HV26:IF26))</f>
        <v>2304.7746481319996</v>
      </c>
      <c r="D27" s="116">
        <f t="shared" si="0"/>
        <v>64.191266758522119</v>
      </c>
      <c r="E27" s="203">
        <v>3726.9428025019997</v>
      </c>
      <c r="F27" s="203">
        <f>IF($A27="","",'2'!N27)</f>
        <v>2903.9894912109999</v>
      </c>
      <c r="G27" s="116">
        <f t="shared" si="1"/>
        <v>77.918810271557476</v>
      </c>
      <c r="H27" s="116">
        <f t="shared" si="2"/>
        <v>25.998847373848832</v>
      </c>
      <c r="I27" s="113"/>
    </row>
    <row r="28" spans="1:11" s="117" customFormat="1" ht="14.25" customHeight="1" x14ac:dyDescent="0.2">
      <c r="A28" s="169" t="s">
        <v>177</v>
      </c>
      <c r="B28" s="116">
        <v>2454.655191676</v>
      </c>
      <c r="C28" s="116">
        <f>IF($A28="","",SUM('Situfin serie mensual'!HV27:IF27))</f>
        <v>1647.8555122390003</v>
      </c>
      <c r="D28" s="116">
        <f t="shared" si="0"/>
        <v>67.131852890257491</v>
      </c>
      <c r="E28" s="203">
        <v>2578.3182803539999</v>
      </c>
      <c r="F28" s="203">
        <f>IF($A28="","",'2'!N28)</f>
        <v>2005.9003720119999</v>
      </c>
      <c r="G28" s="116">
        <f t="shared" si="1"/>
        <v>77.798787965642177</v>
      </c>
      <c r="H28" s="116">
        <f t="shared" si="2"/>
        <v>21.727928032143495</v>
      </c>
      <c r="I28" s="113"/>
    </row>
    <row r="29" spans="1:11" s="117" customFormat="1" ht="14.25" customHeight="1" x14ac:dyDescent="0.2">
      <c r="A29" s="169" t="s">
        <v>178</v>
      </c>
      <c r="B29" s="116">
        <v>1135.8248915450001</v>
      </c>
      <c r="C29" s="116">
        <f>IF($A29="","",SUM('Situfin serie mensual'!HV28:IF28))</f>
        <v>656.9191358930002</v>
      </c>
      <c r="D29" s="116">
        <f t="shared" si="0"/>
        <v>57.836303886546212</v>
      </c>
      <c r="E29" s="203">
        <v>1148.6245221480001</v>
      </c>
      <c r="F29" s="203">
        <f>IF($A29="","",'2'!N29)</f>
        <v>898.08911919899992</v>
      </c>
      <c r="G29" s="116">
        <f t="shared" si="1"/>
        <v>78.188224426857673</v>
      </c>
      <c r="H29" s="116">
        <f t="shared" si="2"/>
        <v>36.712278593948867</v>
      </c>
      <c r="I29" s="113"/>
    </row>
    <row r="30" spans="1:11" s="117" customFormat="1" ht="12.75" customHeight="1" x14ac:dyDescent="0.2">
      <c r="A30" s="13" t="s">
        <v>21</v>
      </c>
      <c r="B30" s="116">
        <v>2407.078498291</v>
      </c>
      <c r="C30" s="116">
        <f>IF($A30="","",SUM('Situfin serie mensual'!HV29:IF29))</f>
        <v>2358.3228878370001</v>
      </c>
      <c r="D30" s="116">
        <f t="shared" si="0"/>
        <v>97.974490217555598</v>
      </c>
      <c r="E30" s="203">
        <v>2532.9891839060001</v>
      </c>
      <c r="F30" s="203">
        <f>IF($A30="","",'2'!N30)</f>
        <v>2434.1425246090002</v>
      </c>
      <c r="G30" s="116">
        <f t="shared" si="1"/>
        <v>96.097628054432789</v>
      </c>
      <c r="H30" s="116">
        <f t="shared" si="2"/>
        <v>3.2149811700102049</v>
      </c>
      <c r="I30" s="113"/>
    </row>
    <row r="31" spans="1:11" s="117" customFormat="1" ht="14.25" customHeight="1" x14ac:dyDescent="0.2">
      <c r="A31" s="169" t="s">
        <v>179</v>
      </c>
      <c r="B31" s="116">
        <v>602.75311839900007</v>
      </c>
      <c r="C31" s="116">
        <f>IF($A31="","",SUM('Situfin serie mensual'!HV30:IF30))</f>
        <v>897.01399592000007</v>
      </c>
      <c r="D31" s="116">
        <f t="shared" si="0"/>
        <v>148.81946995190992</v>
      </c>
      <c r="E31" s="203">
        <v>565.49755947099993</v>
      </c>
      <c r="F31" s="203">
        <f>IF($A31="","",'2'!N31)</f>
        <v>983.86382686100012</v>
      </c>
      <c r="G31" s="116">
        <f t="shared" si="1"/>
        <v>173.98197576331981</v>
      </c>
      <c r="H31" s="116">
        <f t="shared" si="2"/>
        <v>9.6821043301475811</v>
      </c>
      <c r="I31" s="113"/>
    </row>
    <row r="32" spans="1:11" s="117" customFormat="1" ht="14.25" customHeight="1" x14ac:dyDescent="0.2">
      <c r="A32" s="169" t="s">
        <v>23</v>
      </c>
      <c r="B32" s="116">
        <v>1804.3253798920002</v>
      </c>
      <c r="C32" s="116">
        <f>IF($A32="","",SUM('Situfin serie mensual'!HV31:IF31))</f>
        <v>1461.3088919169998</v>
      </c>
      <c r="D32" s="116">
        <f t="shared" si="0"/>
        <v>80.989211159046476</v>
      </c>
      <c r="E32" s="203">
        <v>1967.4916244349999</v>
      </c>
      <c r="F32" s="203">
        <f>IF($A32="","",'2'!N32)</f>
        <v>1450.2786977479998</v>
      </c>
      <c r="G32" s="116">
        <f t="shared" si="1"/>
        <v>73.712064627694303</v>
      </c>
      <c r="H32" s="116">
        <f t="shared" si="2"/>
        <v>-0.75481605771454952</v>
      </c>
      <c r="I32" s="113"/>
    </row>
    <row r="33" spans="1:9" s="117" customFormat="1" ht="12.75" customHeight="1" x14ac:dyDescent="0.2">
      <c r="A33" s="170" t="s">
        <v>17</v>
      </c>
      <c r="B33" s="116">
        <v>4616.6002393389999</v>
      </c>
      <c r="C33" s="116">
        <f>IF($A33="","",SUM('Situfin serie mensual'!HV32:IF32))</f>
        <v>493.54253673900001</v>
      </c>
      <c r="D33" s="116">
        <f t="shared" si="0"/>
        <v>10.690605882082286</v>
      </c>
      <c r="E33" s="203">
        <v>4267.085997313</v>
      </c>
      <c r="F33" s="203">
        <f>IF($A33="","",'2'!N33)</f>
        <v>425.15503147600003</v>
      </c>
      <c r="G33" s="116">
        <f t="shared" si="1"/>
        <v>9.9635918222346991</v>
      </c>
      <c r="H33" s="116">
        <f t="shared" si="2"/>
        <v>-13.856456165837088</v>
      </c>
      <c r="I33" s="113"/>
    </row>
    <row r="34" spans="1:9" s="117" customFormat="1" ht="8.25" customHeight="1" x14ac:dyDescent="0.2">
      <c r="A34" s="13"/>
      <c r="B34" s="116"/>
      <c r="C34" s="116" t="str">
        <f>IF($A34="","",SUM('Situfin serie mensual'!HV33:IF33))</f>
        <v/>
      </c>
      <c r="D34" s="116"/>
      <c r="E34" s="203"/>
      <c r="F34" s="203" t="str">
        <f>IF($A34="","",'2'!N34)</f>
        <v/>
      </c>
      <c r="G34" s="116"/>
      <c r="H34" s="116"/>
      <c r="I34" s="113"/>
    </row>
    <row r="35" spans="1:9" s="10" customFormat="1" ht="12.75" x14ac:dyDescent="0.2">
      <c r="A35" s="111" t="s">
        <v>24</v>
      </c>
      <c r="B35" s="120">
        <v>44719.717049327002</v>
      </c>
      <c r="C35" s="120">
        <f>IF($A35="","",SUM('Situfin serie mensual'!HV34:IF34))</f>
        <v>35773.499362704999</v>
      </c>
      <c r="D35" s="120">
        <f t="shared" ref="D35:D70" si="3">IFERROR((C35/B35*100),0)</f>
        <v>79.994914375790671</v>
      </c>
      <c r="E35" s="205">
        <v>49048.099967523995</v>
      </c>
      <c r="F35" s="205">
        <f>IF($A35="","",'2'!N35)</f>
        <v>40505.377531307007</v>
      </c>
      <c r="G35" s="120">
        <f t="shared" ref="G35:G70" si="4">IFERROR((F35/E35*100),0)</f>
        <v>82.582969693273867</v>
      </c>
      <c r="H35" s="120">
        <f t="shared" ref="H35:H70" si="5">IF(C35&lt;&gt;0,F35/C35*100-100," ")</f>
        <v>13.227328197965278</v>
      </c>
      <c r="I35" s="113"/>
    </row>
    <row r="36" spans="1:9" s="117" customFormat="1" ht="12.75" x14ac:dyDescent="0.2">
      <c r="A36" s="121" t="s">
        <v>25</v>
      </c>
      <c r="B36" s="122">
        <v>20170.938570896997</v>
      </c>
      <c r="C36" s="122">
        <f>IF($A36="","",SUM('Situfin serie mensual'!HV35:IF35))</f>
        <v>16037.59835317</v>
      </c>
      <c r="D36" s="122">
        <f t="shared" si="3"/>
        <v>79.508438820538302</v>
      </c>
      <c r="E36" s="205">
        <v>21664.423423562999</v>
      </c>
      <c r="F36" s="205">
        <f>IF($A36="","",'2'!N36)</f>
        <v>17180.177665111998</v>
      </c>
      <c r="G36" s="122">
        <f t="shared" si="4"/>
        <v>79.301338093430289</v>
      </c>
      <c r="H36" s="122">
        <f t="shared" si="5"/>
        <v>7.1243791419439901</v>
      </c>
      <c r="I36" s="113"/>
    </row>
    <row r="37" spans="1:9" s="117" customFormat="1" ht="12.75" x14ac:dyDescent="0.2">
      <c r="A37" s="153" t="s">
        <v>26</v>
      </c>
      <c r="B37" s="114">
        <v>5306.6343772140008</v>
      </c>
      <c r="C37" s="114">
        <f>IF($A37="","",SUM('Situfin serie mensual'!HV36:IF36))</f>
        <v>3723.4637870250003</v>
      </c>
      <c r="D37" s="114">
        <f t="shared" si="3"/>
        <v>70.166201821121703</v>
      </c>
      <c r="E37" s="204">
        <v>5494.5342774639994</v>
      </c>
      <c r="F37" s="204">
        <f>IF($A37="","",'2'!N37)</f>
        <v>4414.5230694030006</v>
      </c>
      <c r="G37" s="114">
        <f t="shared" si="4"/>
        <v>80.343898981744502</v>
      </c>
      <c r="H37" s="114">
        <f t="shared" si="5"/>
        <v>18.559581129433994</v>
      </c>
      <c r="I37" s="113"/>
    </row>
    <row r="38" spans="1:9" s="117" customFormat="1" ht="12.75" customHeight="1" x14ac:dyDescent="0.2">
      <c r="A38" s="31" t="s">
        <v>27</v>
      </c>
      <c r="B38" s="116">
        <v>2168.0989966030002</v>
      </c>
      <c r="C38" s="116">
        <f>IF($A38="","",SUM('Situfin serie mensual'!HV37:IF37))</f>
        <v>1572.868765767</v>
      </c>
      <c r="D38" s="116">
        <f t="shared" si="3"/>
        <v>72.545984672811841</v>
      </c>
      <c r="E38" s="203">
        <v>2143.7535420260001</v>
      </c>
      <c r="F38" s="203">
        <f>IF($A38="","",'2'!N38)</f>
        <v>1624.2879114550001</v>
      </c>
      <c r="G38" s="116">
        <f t="shared" si="4"/>
        <v>75.768407123886632</v>
      </c>
      <c r="H38" s="116">
        <f t="shared" si="5"/>
        <v>3.2691313355011999</v>
      </c>
      <c r="I38" s="113"/>
    </row>
    <row r="39" spans="1:9" s="117" customFormat="1" ht="12.75" customHeight="1" x14ac:dyDescent="0.2">
      <c r="A39" s="31" t="s">
        <v>28</v>
      </c>
      <c r="B39" s="116">
        <v>2945.9882758400004</v>
      </c>
      <c r="C39" s="116">
        <f>IF($A39="","",SUM('Situfin serie mensual'!HV38:IF38))</f>
        <v>1980.7073849399999</v>
      </c>
      <c r="D39" s="116">
        <f t="shared" si="3"/>
        <v>67.234055246714576</v>
      </c>
      <c r="E39" s="203">
        <v>3120.5896252960001</v>
      </c>
      <c r="F39" s="203">
        <f>IF($A39="","",'2'!N39)</f>
        <v>2575.1323082609997</v>
      </c>
      <c r="G39" s="116">
        <f t="shared" si="4"/>
        <v>82.520696966578498</v>
      </c>
      <c r="H39" s="116">
        <f t="shared" si="5"/>
        <v>30.010738983487272</v>
      </c>
      <c r="I39" s="113"/>
    </row>
    <row r="40" spans="1:9" s="117" customFormat="1" ht="12.75" customHeight="1" x14ac:dyDescent="0.2">
      <c r="A40" s="31" t="s">
        <v>29</v>
      </c>
      <c r="B40" s="116">
        <v>100.86336800000001</v>
      </c>
      <c r="C40" s="116">
        <f>IF($A40="","",SUM('Situfin serie mensual'!HV39:IF39))</f>
        <v>79.256462506000005</v>
      </c>
      <c r="D40" s="116">
        <f t="shared" si="3"/>
        <v>78.578044812066949</v>
      </c>
      <c r="E40" s="203">
        <v>118.188766</v>
      </c>
      <c r="F40" s="203">
        <f>IF($A40="","",'2'!N40)</f>
        <v>105.81531080999999</v>
      </c>
      <c r="G40" s="116">
        <f t="shared" si="4"/>
        <v>89.530768778819464</v>
      </c>
      <c r="H40" s="116">
        <f t="shared" si="5"/>
        <v>33.510009738309208</v>
      </c>
      <c r="I40" s="113"/>
    </row>
    <row r="41" spans="1:9" s="117" customFormat="1" ht="12.75" customHeight="1" x14ac:dyDescent="0.2">
      <c r="A41" s="31" t="s">
        <v>30</v>
      </c>
      <c r="B41" s="116">
        <v>91.683736771000554</v>
      </c>
      <c r="C41" s="116">
        <f>IF($A41="","",SUM('Situfin serie mensual'!HV40:IF40))</f>
        <v>90.631173811999901</v>
      </c>
      <c r="D41" s="116">
        <f t="shared" si="3"/>
        <v>98.85196328588826</v>
      </c>
      <c r="E41" s="203">
        <v>112.00234414199926</v>
      </c>
      <c r="F41" s="203">
        <f>IF($A41="","",'2'!N41)</f>
        <v>109.28753887699988</v>
      </c>
      <c r="G41" s="116">
        <f t="shared" si="4"/>
        <v>97.576117459151135</v>
      </c>
      <c r="H41" s="116">
        <f t="shared" si="5"/>
        <v>20.584931520030466</v>
      </c>
      <c r="I41" s="113"/>
    </row>
    <row r="42" spans="1:9" s="117" customFormat="1" ht="12.75" x14ac:dyDescent="0.2">
      <c r="A42" s="153" t="s">
        <v>31</v>
      </c>
      <c r="B42" s="114">
        <v>4114.0603696620001</v>
      </c>
      <c r="C42" s="114">
        <f>IF($A42="","",SUM('Situfin serie mensual'!HV41:IF41))</f>
        <v>3460.4121028479999</v>
      </c>
      <c r="D42" s="114">
        <f t="shared" si="3"/>
        <v>84.111845522876905</v>
      </c>
      <c r="E42" s="204">
        <v>5244.0037177670001</v>
      </c>
      <c r="F42" s="204">
        <f>IF($A42="","",'2'!N42)</f>
        <v>4862.130741514</v>
      </c>
      <c r="G42" s="114">
        <f>IFERROR((F42/E42*100),0)</f>
        <v>92.717911794013574</v>
      </c>
      <c r="H42" s="114">
        <f t="shared" si="5"/>
        <v>40.507274769740661</v>
      </c>
      <c r="I42" s="113"/>
    </row>
    <row r="43" spans="1:9" s="117" customFormat="1" ht="12.75" customHeight="1" x14ac:dyDescent="0.2">
      <c r="A43" s="31" t="s">
        <v>32</v>
      </c>
      <c r="B43" s="116">
        <v>3623.4735453019998</v>
      </c>
      <c r="C43" s="116">
        <f>IF($A43="","",SUM('Situfin serie mensual'!HV42:IF42))</f>
        <v>3151.2645389309996</v>
      </c>
      <c r="D43" s="116">
        <f t="shared" si="3"/>
        <v>86.9680570185688</v>
      </c>
      <c r="E43" s="203">
        <v>4849.1718393020001</v>
      </c>
      <c r="F43" s="203">
        <f>IF($A43="","",'2'!N43)</f>
        <v>4511.4171298020001</v>
      </c>
      <c r="G43" s="116">
        <f t="shared" si="4"/>
        <v>93.034796029240795</v>
      </c>
      <c r="H43" s="116">
        <f t="shared" si="5"/>
        <v>43.162120287508571</v>
      </c>
      <c r="I43" s="113"/>
    </row>
    <row r="44" spans="1:9" s="117" customFormat="1" ht="12.75" customHeight="1" x14ac:dyDescent="0.2">
      <c r="A44" s="31" t="s">
        <v>33</v>
      </c>
      <c r="B44" s="116">
        <v>490.58682436000004</v>
      </c>
      <c r="C44" s="116">
        <f>IF($A44="","",SUM('Situfin serie mensual'!HV43:IF43))</f>
        <v>309.14756391700001</v>
      </c>
      <c r="D44" s="116">
        <f t="shared" si="3"/>
        <v>63.015871720627956</v>
      </c>
      <c r="E44" s="203">
        <v>394.83187846499999</v>
      </c>
      <c r="F44" s="203">
        <f>IF($A44="","",'2'!N44)</f>
        <v>350.71361171200004</v>
      </c>
      <c r="G44" s="116">
        <f t="shared" si="4"/>
        <v>88.826062646076139</v>
      </c>
      <c r="H44" s="116">
        <f t="shared" si="5"/>
        <v>13.44537452223291</v>
      </c>
      <c r="I44" s="113"/>
    </row>
    <row r="45" spans="1:9" s="117" customFormat="1" ht="12.75" customHeight="1" x14ac:dyDescent="0.2">
      <c r="A45" s="13" t="s">
        <v>34</v>
      </c>
      <c r="B45" s="116">
        <v>0</v>
      </c>
      <c r="C45" s="116">
        <f>IF($A45="","",SUM('Situfin serie mensual'!HV44:IF44))</f>
        <v>0</v>
      </c>
      <c r="D45" s="116">
        <f t="shared" si="3"/>
        <v>0</v>
      </c>
      <c r="E45" s="203">
        <v>0</v>
      </c>
      <c r="F45" s="203">
        <f>IF($A45="","",'2'!N45)</f>
        <v>0</v>
      </c>
      <c r="G45" s="116">
        <f t="shared" si="4"/>
        <v>0</v>
      </c>
      <c r="H45" s="116" t="str">
        <f t="shared" si="5"/>
        <v xml:space="preserve"> </v>
      </c>
      <c r="I45" s="113"/>
    </row>
    <row r="46" spans="1:9" s="117" customFormat="1" ht="12.75" x14ac:dyDescent="0.2">
      <c r="A46" s="153" t="s">
        <v>11</v>
      </c>
      <c r="B46" s="114">
        <v>5338.5140283299988</v>
      </c>
      <c r="C46" s="114">
        <f>IF($A46="","",SUM('Situfin serie mensual'!HV45:IF45))</f>
        <v>4156.3010660589998</v>
      </c>
      <c r="D46" s="114">
        <f t="shared" si="3"/>
        <v>77.855018156788091</v>
      </c>
      <c r="E46" s="204">
        <v>5458.1127148629994</v>
      </c>
      <c r="F46" s="204">
        <f>IF($A46="","",'2'!N46)</f>
        <v>4522.1505851270003</v>
      </c>
      <c r="G46" s="114">
        <f t="shared" si="4"/>
        <v>82.851909100607642</v>
      </c>
      <c r="H46" s="114">
        <f t="shared" si="5"/>
        <v>8.8022862938294821</v>
      </c>
      <c r="I46" s="113"/>
    </row>
    <row r="47" spans="1:9" s="117" customFormat="1" ht="12.75" customHeight="1" x14ac:dyDescent="0.2">
      <c r="A47" s="13" t="s">
        <v>166</v>
      </c>
      <c r="B47" s="116">
        <v>0</v>
      </c>
      <c r="C47" s="116">
        <f>IF($A47="","",SUM('Situfin serie mensual'!HV46:IF46))</f>
        <v>0</v>
      </c>
      <c r="D47" s="116">
        <f t="shared" si="3"/>
        <v>0</v>
      </c>
      <c r="E47" s="203">
        <v>0</v>
      </c>
      <c r="F47" s="203">
        <f>IF($A47="","",'2'!N47)</f>
        <v>0</v>
      </c>
      <c r="G47" s="116">
        <f t="shared" si="4"/>
        <v>0</v>
      </c>
      <c r="H47" s="116" t="str">
        <f t="shared" si="5"/>
        <v xml:space="preserve"> </v>
      </c>
      <c r="I47" s="113"/>
    </row>
    <row r="48" spans="1:9" s="117" customFormat="1" ht="12.75" customHeight="1" x14ac:dyDescent="0.2">
      <c r="A48" s="13" t="s">
        <v>13</v>
      </c>
      <c r="B48" s="116">
        <v>0</v>
      </c>
      <c r="C48" s="116">
        <f>IF($A48="","",SUM('Situfin serie mensual'!HV47:IF47))</f>
        <v>0</v>
      </c>
      <c r="D48" s="116">
        <f t="shared" si="3"/>
        <v>0</v>
      </c>
      <c r="E48" s="203">
        <v>0</v>
      </c>
      <c r="F48" s="203">
        <f>IF($A48="","",'2'!N48)</f>
        <v>0</v>
      </c>
      <c r="G48" s="116">
        <f t="shared" si="4"/>
        <v>0</v>
      </c>
      <c r="H48" s="116" t="str">
        <f t="shared" si="5"/>
        <v xml:space="preserve"> </v>
      </c>
      <c r="I48" s="113"/>
    </row>
    <row r="49" spans="1:9" s="117" customFormat="1" ht="12.75" customHeight="1" x14ac:dyDescent="0.2">
      <c r="A49" s="13" t="s">
        <v>14</v>
      </c>
      <c r="B49" s="116">
        <v>0</v>
      </c>
      <c r="C49" s="116">
        <f>IF($A49="","",SUM('Situfin serie mensual'!HV48:IF48))</f>
        <v>0</v>
      </c>
      <c r="D49" s="116">
        <f t="shared" si="3"/>
        <v>0</v>
      </c>
      <c r="E49" s="203">
        <v>0</v>
      </c>
      <c r="F49" s="203">
        <f>IF($A49="","",'2'!N49)</f>
        <v>0</v>
      </c>
      <c r="G49" s="116">
        <f t="shared" si="4"/>
        <v>0</v>
      </c>
      <c r="H49" s="116" t="str">
        <f t="shared" si="5"/>
        <v xml:space="preserve"> </v>
      </c>
      <c r="I49" s="113"/>
    </row>
    <row r="50" spans="1:9" s="117" customFormat="1" ht="12.75" customHeight="1" x14ac:dyDescent="0.2">
      <c r="A50" s="13" t="s">
        <v>147</v>
      </c>
      <c r="B50" s="116">
        <v>63.003786437000002</v>
      </c>
      <c r="C50" s="116">
        <f>IF($A50="","",SUM('Situfin serie mensual'!HV49:IF49))</f>
        <v>53.202375411000006</v>
      </c>
      <c r="D50" s="116">
        <f t="shared" si="3"/>
        <v>84.44313972176765</v>
      </c>
      <c r="E50" s="203">
        <v>74.124197801999998</v>
      </c>
      <c r="F50" s="203">
        <f>IF($A50="","",'2'!N50)</f>
        <v>61.625841283999996</v>
      </c>
      <c r="G50" s="116">
        <f t="shared" si="4"/>
        <v>83.138628290608267</v>
      </c>
      <c r="H50" s="116">
        <f t="shared" si="5"/>
        <v>15.832875520927161</v>
      </c>
      <c r="I50" s="113"/>
    </row>
    <row r="51" spans="1:9" s="117" customFormat="1" ht="12.75" customHeight="1" x14ac:dyDescent="0.2">
      <c r="A51" s="13" t="s">
        <v>13</v>
      </c>
      <c r="B51" s="116">
        <v>62.996486437000002</v>
      </c>
      <c r="C51" s="116">
        <f>IF($A51="","",SUM('Situfin serie mensual'!HV50:IF50))</f>
        <v>53.202375411000006</v>
      </c>
      <c r="D51" s="116">
        <f t="shared" si="3"/>
        <v>84.452924948767333</v>
      </c>
      <c r="E51" s="203">
        <v>74.124197801999998</v>
      </c>
      <c r="F51" s="203">
        <f>IF($A51="","",'2'!N51)</f>
        <v>61.625841283999996</v>
      </c>
      <c r="G51" s="116">
        <f t="shared" si="4"/>
        <v>83.138628290608267</v>
      </c>
      <c r="H51" s="116">
        <f t="shared" si="5"/>
        <v>15.832875520927161</v>
      </c>
      <c r="I51" s="113"/>
    </row>
    <row r="52" spans="1:9" s="117" customFormat="1" ht="12.75" customHeight="1" x14ac:dyDescent="0.2">
      <c r="A52" s="13" t="s">
        <v>14</v>
      </c>
      <c r="B52" s="116">
        <v>7.3000000000000001E-3</v>
      </c>
      <c r="C52" s="116">
        <f>IF($A52="","",SUM('Situfin serie mensual'!HV51:IF51))</f>
        <v>0</v>
      </c>
      <c r="D52" s="116">
        <f t="shared" si="3"/>
        <v>0</v>
      </c>
      <c r="E52" s="203">
        <v>0</v>
      </c>
      <c r="F52" s="203">
        <f>IF($A52="","",'2'!N52)</f>
        <v>0</v>
      </c>
      <c r="G52" s="116">
        <f t="shared" si="4"/>
        <v>0</v>
      </c>
      <c r="H52" s="116" t="str">
        <f t="shared" si="5"/>
        <v xml:space="preserve"> </v>
      </c>
      <c r="I52" s="113"/>
    </row>
    <row r="53" spans="1:9" s="117" customFormat="1" ht="12.75" customHeight="1" x14ac:dyDescent="0.2">
      <c r="A53" s="13" t="s">
        <v>148</v>
      </c>
      <c r="B53" s="116">
        <v>5275.5102418929991</v>
      </c>
      <c r="C53" s="116">
        <f>IF($A53="","",SUM('Situfin serie mensual'!HV52:IF52))</f>
        <v>4103.0986906479993</v>
      </c>
      <c r="D53" s="116">
        <f t="shared" si="3"/>
        <v>77.776338259475992</v>
      </c>
      <c r="E53" s="203">
        <v>5383.9885170609996</v>
      </c>
      <c r="F53" s="203">
        <f>IF($A53="","",'2'!N53)</f>
        <v>4460.5247438429997</v>
      </c>
      <c r="G53" s="116">
        <f t="shared" si="4"/>
        <v>82.847961686922417</v>
      </c>
      <c r="H53" s="116">
        <f t="shared" si="5"/>
        <v>8.7111249361285132</v>
      </c>
      <c r="I53" s="113"/>
    </row>
    <row r="54" spans="1:9" s="117" customFormat="1" ht="12.75" customHeight="1" x14ac:dyDescent="0.2">
      <c r="A54" s="13" t="s">
        <v>13</v>
      </c>
      <c r="B54" s="116">
        <v>3540.5896625929995</v>
      </c>
      <c r="C54" s="116">
        <f>IF($A54="","",SUM('Situfin serie mensual'!HV53:IF53))</f>
        <v>2867.7263355699997</v>
      </c>
      <c r="D54" s="116">
        <f t="shared" si="3"/>
        <v>80.995726951023769</v>
      </c>
      <c r="E54" s="203">
        <v>3689.6391473169997</v>
      </c>
      <c r="F54" s="203">
        <f>IF($A54="","",'2'!N54)</f>
        <v>3102.6529761270003</v>
      </c>
      <c r="G54" s="116">
        <f t="shared" si="4"/>
        <v>84.090959908184004</v>
      </c>
      <c r="H54" s="116">
        <f t="shared" si="5"/>
        <v>8.1920871473360393</v>
      </c>
      <c r="I54" s="113"/>
    </row>
    <row r="55" spans="1:9" s="117" customFormat="1" ht="12.75" customHeight="1" x14ac:dyDescent="0.2">
      <c r="A55" s="13" t="s">
        <v>14</v>
      </c>
      <c r="B55" s="116">
        <v>1734.9205792999999</v>
      </c>
      <c r="C55" s="116">
        <f>IF($A55="","",SUM('Situfin serie mensual'!HV54:IF54))</f>
        <v>1235.3723550780001</v>
      </c>
      <c r="D55" s="116">
        <f t="shared" si="3"/>
        <v>71.206277095199596</v>
      </c>
      <c r="E55" s="203">
        <v>1694.3493697440001</v>
      </c>
      <c r="F55" s="203">
        <f>IF($A55="","",'2'!N55)</f>
        <v>1357.871767716</v>
      </c>
      <c r="G55" s="116">
        <f t="shared" si="4"/>
        <v>80.14119118308885</v>
      </c>
      <c r="H55" s="116">
        <f t="shared" si="5"/>
        <v>9.9159910883925875</v>
      </c>
      <c r="I55" s="113"/>
    </row>
    <row r="56" spans="1:9" s="117" customFormat="1" ht="12.75" x14ac:dyDescent="0.2">
      <c r="A56" s="153" t="s">
        <v>35</v>
      </c>
      <c r="B56" s="114">
        <v>7749.1116023989998</v>
      </c>
      <c r="C56" s="114">
        <f>IF($A56="","",SUM('Situfin serie mensual'!HV55:IF55))</f>
        <v>6830.484511108999</v>
      </c>
      <c r="D56" s="114">
        <f t="shared" si="3"/>
        <v>88.145388291922274</v>
      </c>
      <c r="E56" s="204">
        <v>8975.017376537</v>
      </c>
      <c r="F56" s="204">
        <f>IF($A56="","",'2'!N56)</f>
        <v>7959.1320332920004</v>
      </c>
      <c r="G56" s="114">
        <f t="shared" si="4"/>
        <v>88.680965165585263</v>
      </c>
      <c r="H56" s="114">
        <f t="shared" si="5"/>
        <v>16.523681743914139</v>
      </c>
      <c r="I56" s="113"/>
    </row>
    <row r="57" spans="1:9" s="117" customFormat="1" ht="12.75" x14ac:dyDescent="0.2">
      <c r="A57" s="31" t="s">
        <v>36</v>
      </c>
      <c r="B57" s="116">
        <v>4474.2531120220001</v>
      </c>
      <c r="C57" s="116">
        <f>IF($A57="","",SUM('Situfin serie mensual'!HV56:IF56))</f>
        <v>3744.8792998950007</v>
      </c>
      <c r="D57" s="116">
        <f t="shared" si="3"/>
        <v>83.698423091728458</v>
      </c>
      <c r="E57" s="203">
        <v>5133.4496784920002</v>
      </c>
      <c r="F57" s="203">
        <f>IF($A57="","",'2'!N57)</f>
        <v>4350.7133126090002</v>
      </c>
      <c r="G57" s="116">
        <f t="shared" si="4"/>
        <v>84.752234561439465</v>
      </c>
      <c r="H57" s="116">
        <f t="shared" si="5"/>
        <v>16.17766459738732</v>
      </c>
      <c r="I57" s="113"/>
    </row>
    <row r="58" spans="1:9" s="117" customFormat="1" ht="12.75" x14ac:dyDescent="0.2">
      <c r="A58" s="31" t="s">
        <v>37</v>
      </c>
      <c r="B58" s="116">
        <v>2934.0443644030001</v>
      </c>
      <c r="C58" s="116">
        <f>IF($A58="","",SUM('Situfin serie mensual'!HV57:IF57))</f>
        <v>2351.3767677739997</v>
      </c>
      <c r="D58" s="116">
        <f t="shared" si="3"/>
        <v>80.141145658935613</v>
      </c>
      <c r="E58" s="203">
        <v>3494.7818106899999</v>
      </c>
      <c r="F58" s="203">
        <f>IF($A58="","",'2'!N58)</f>
        <v>2763.8394735849997</v>
      </c>
      <c r="G58" s="116">
        <f t="shared" si="4"/>
        <v>79.084750445101889</v>
      </c>
      <c r="H58" s="116">
        <f t="shared" si="5"/>
        <v>17.541327764391838</v>
      </c>
      <c r="I58" s="113"/>
    </row>
    <row r="59" spans="1:9" s="117" customFormat="1" ht="12.75" x14ac:dyDescent="0.2">
      <c r="A59" s="31" t="s">
        <v>38</v>
      </c>
      <c r="B59" s="116">
        <v>340.81412597399998</v>
      </c>
      <c r="C59" s="116">
        <f>IF($A59="","",SUM('Situfin serie mensual'!HV58:IF58))</f>
        <v>734.22844344000009</v>
      </c>
      <c r="D59" s="116">
        <f t="shared" si="3"/>
        <v>215.4336887714604</v>
      </c>
      <c r="E59" s="203">
        <v>346.785887355</v>
      </c>
      <c r="F59" s="203">
        <f>IF($A59="","",'2'!N59)</f>
        <v>844.57924709799988</v>
      </c>
      <c r="G59" s="116">
        <f t="shared" si="4"/>
        <v>243.54487246864679</v>
      </c>
      <c r="H59" s="116">
        <f t="shared" si="5"/>
        <v>15.029491794268452</v>
      </c>
      <c r="I59" s="113"/>
    </row>
    <row r="60" spans="1:9" s="117" customFormat="1" ht="12.75" x14ac:dyDescent="0.2">
      <c r="A60" s="153" t="s">
        <v>39</v>
      </c>
      <c r="B60" s="114">
        <v>2040.4581008249997</v>
      </c>
      <c r="C60" s="114">
        <f>IF($A60="","",SUM('Situfin serie mensual'!HV59:IF59))</f>
        <v>1565.239542494</v>
      </c>
      <c r="D60" s="114">
        <f t="shared" si="3"/>
        <v>76.710202569763183</v>
      </c>
      <c r="E60" s="204">
        <v>2212.0084573300001</v>
      </c>
      <c r="F60" s="204">
        <f>IF($A60="","",'2'!N60)</f>
        <v>1567.2634368590002</v>
      </c>
      <c r="G60" s="114">
        <f t="shared" si="4"/>
        <v>70.852506538368402</v>
      </c>
      <c r="H60" s="114">
        <f t="shared" si="5"/>
        <v>0.12930253229966127</v>
      </c>
      <c r="I60" s="113"/>
    </row>
    <row r="61" spans="1:9" s="117" customFormat="1" ht="12.75" customHeight="1" x14ac:dyDescent="0.2">
      <c r="A61" s="13" t="s">
        <v>40</v>
      </c>
      <c r="B61" s="116">
        <v>650.01762737199999</v>
      </c>
      <c r="C61" s="116">
        <f>IF($A61="","",SUM('Situfin serie mensual'!HV60:IF60))</f>
        <v>418.71047288999995</v>
      </c>
      <c r="D61" s="116">
        <f t="shared" si="3"/>
        <v>64.415248949914286</v>
      </c>
      <c r="E61" s="203">
        <v>706.56190767600003</v>
      </c>
      <c r="F61" s="203">
        <f>IF($A61="","",'2'!N61)</f>
        <v>469.69621475999998</v>
      </c>
      <c r="G61" s="116">
        <f t="shared" si="4"/>
        <v>66.476300187892832</v>
      </c>
      <c r="H61" s="116">
        <f t="shared" si="5"/>
        <v>12.176848961548316</v>
      </c>
      <c r="I61" s="113"/>
    </row>
    <row r="62" spans="1:9" s="117" customFormat="1" ht="25.5" hidden="1" customHeight="1" x14ac:dyDescent="0.2">
      <c r="A62" s="33" t="s">
        <v>41</v>
      </c>
      <c r="B62" s="116">
        <v>212.66907415100002</v>
      </c>
      <c r="C62" s="116">
        <f>IF($A62="","",SUM('Situfin serie mensual'!HV61:IF61))</f>
        <v>68.652394122999993</v>
      </c>
      <c r="D62" s="116">
        <f t="shared" si="3"/>
        <v>32.281324587069577</v>
      </c>
      <c r="E62" s="203">
        <v>191.73523229000003</v>
      </c>
      <c r="F62" s="203">
        <f>IF($A62="","",'2'!N62)</f>
        <v>88.943115567999996</v>
      </c>
      <c r="G62" s="116">
        <f t="shared" si="4"/>
        <v>46.388509042236592</v>
      </c>
      <c r="H62" s="116">
        <f t="shared" si="5"/>
        <v>29.555737573618273</v>
      </c>
      <c r="I62" s="113"/>
    </row>
    <row r="63" spans="1:9" s="117" customFormat="1" ht="12.75" hidden="1" customHeight="1" x14ac:dyDescent="0.2">
      <c r="A63" s="33" t="s">
        <v>42</v>
      </c>
      <c r="B63" s="116">
        <v>255.56293484800003</v>
      </c>
      <c r="C63" s="116">
        <f>IF($A63="","",SUM('Situfin serie mensual'!HV62:IF62))</f>
        <v>213.73810840800002</v>
      </c>
      <c r="D63" s="116">
        <f t="shared" si="3"/>
        <v>83.63423613644288</v>
      </c>
      <c r="E63" s="203">
        <v>276.88101326300006</v>
      </c>
      <c r="F63" s="203">
        <f>IF($A63="","",'2'!N63)</f>
        <v>192.33029239100003</v>
      </c>
      <c r="G63" s="116">
        <f t="shared" si="4"/>
        <v>69.463156799528136</v>
      </c>
      <c r="H63" s="116">
        <f t="shared" si="5"/>
        <v>-10.015909739471951</v>
      </c>
      <c r="I63" s="113"/>
    </row>
    <row r="64" spans="1:9" s="117" customFormat="1" ht="25.5" hidden="1" customHeight="1" x14ac:dyDescent="0.2">
      <c r="A64" s="33" t="s">
        <v>43</v>
      </c>
      <c r="B64" s="116">
        <v>34.850455729000004</v>
      </c>
      <c r="C64" s="116">
        <f>IF($A64="","",SUM('Situfin serie mensual'!HV63:IF63))</f>
        <v>23.332874499000003</v>
      </c>
      <c r="D64" s="116">
        <f t="shared" si="3"/>
        <v>66.951418599625626</v>
      </c>
      <c r="E64" s="203">
        <v>25.767754056000001</v>
      </c>
      <c r="F64" s="203">
        <f>IF($A64="","",'2'!N64)</f>
        <v>18.481826256000005</v>
      </c>
      <c r="G64" s="116">
        <f t="shared" si="4"/>
        <v>71.724630000093185</v>
      </c>
      <c r="H64" s="116">
        <f t="shared" si="5"/>
        <v>-20.790615589210432</v>
      </c>
      <c r="I64" s="113"/>
    </row>
    <row r="65" spans="1:12" s="117" customFormat="1" ht="12.75" hidden="1" customHeight="1" x14ac:dyDescent="0.2">
      <c r="A65" s="13" t="s">
        <v>44</v>
      </c>
      <c r="B65" s="116">
        <v>109.022669717</v>
      </c>
      <c r="C65" s="116">
        <f>IF($A65="","",SUM('Situfin serie mensual'!HV64:IF64))</f>
        <v>83.048677131000005</v>
      </c>
      <c r="D65" s="116">
        <f t="shared" si="3"/>
        <v>76.175603979041213</v>
      </c>
      <c r="E65" s="203">
        <v>179.06541514</v>
      </c>
      <c r="F65" s="203">
        <f>IF($A65="","",'2'!N65)</f>
        <v>138.95156181599998</v>
      </c>
      <c r="G65" s="116">
        <f t="shared" si="4"/>
        <v>77.59821275781394</v>
      </c>
      <c r="H65" s="116">
        <f t="shared" si="5"/>
        <v>67.313395729132964</v>
      </c>
      <c r="I65" s="113"/>
    </row>
    <row r="66" spans="1:12" s="117" customFormat="1" ht="12.75" hidden="1" customHeight="1" x14ac:dyDescent="0.2">
      <c r="A66" s="13" t="s">
        <v>45</v>
      </c>
      <c r="B66" s="116">
        <v>37.912492927000002</v>
      </c>
      <c r="C66" s="116">
        <f>IF($A66="","",SUM('Situfin serie mensual'!HV65:IF65))</f>
        <v>29.938418728999999</v>
      </c>
      <c r="D66" s="116">
        <f t="shared" si="3"/>
        <v>78.967159417994552</v>
      </c>
      <c r="E66" s="203">
        <v>33.112492926999998</v>
      </c>
      <c r="F66" s="203">
        <f>IF($A66="","",'2'!N66)</f>
        <v>30.989418729</v>
      </c>
      <c r="G66" s="116">
        <f t="shared" si="4"/>
        <v>93.588298523217389</v>
      </c>
      <c r="H66" s="116">
        <f t="shared" si="5"/>
        <v>3.510539449372942</v>
      </c>
      <c r="I66" s="113"/>
    </row>
    <row r="67" spans="1:12" s="117" customFormat="1" ht="12.75" customHeight="1" x14ac:dyDescent="0.2">
      <c r="A67" s="13" t="s">
        <v>167</v>
      </c>
      <c r="B67" s="116">
        <v>1390.4404734529999</v>
      </c>
      <c r="C67" s="116">
        <f>IF($A67="","",SUM('Situfin serie mensual'!HV66:IF66))</f>
        <v>1146.5290696040001</v>
      </c>
      <c r="D67" s="116">
        <f t="shared" si="3"/>
        <v>82.457975835292416</v>
      </c>
      <c r="E67" s="203">
        <v>1505.4465496539999</v>
      </c>
      <c r="F67" s="203">
        <f>IF($A67="","",'2'!N67)</f>
        <v>1097.567222099</v>
      </c>
      <c r="G67" s="116">
        <f t="shared" si="4"/>
        <v>72.906422506415538</v>
      </c>
      <c r="H67" s="116">
        <f t="shared" si="5"/>
        <v>-4.2704410034637164</v>
      </c>
      <c r="I67" s="113"/>
    </row>
    <row r="68" spans="1:12" s="117" customFormat="1" ht="12.75" hidden="1" customHeight="1" x14ac:dyDescent="0.2">
      <c r="A68" s="13" t="s">
        <v>47</v>
      </c>
      <c r="B68" s="116">
        <v>783.85908852</v>
      </c>
      <c r="C68" s="116">
        <f>IF($A68="","",SUM('Situfin serie mensual'!HV67:IF67))</f>
        <v>666.35430121000002</v>
      </c>
      <c r="D68" s="116">
        <f t="shared" si="3"/>
        <v>85.009450163822152</v>
      </c>
      <c r="E68" s="203">
        <v>864.61571876099993</v>
      </c>
      <c r="F68" s="203">
        <f>IF($A68="","",'2'!N68)</f>
        <v>742.49148984400006</v>
      </c>
      <c r="G68" s="116">
        <f t="shared" si="4"/>
        <v>85.87531706085511</v>
      </c>
      <c r="H68" s="116">
        <f t="shared" si="5"/>
        <v>11.42593189475123</v>
      </c>
      <c r="I68" s="113"/>
    </row>
    <row r="69" spans="1:12" s="117" customFormat="1" ht="12.75" hidden="1" customHeight="1" x14ac:dyDescent="0.2">
      <c r="A69" s="13" t="s">
        <v>48</v>
      </c>
      <c r="B69" s="116">
        <v>0</v>
      </c>
      <c r="C69" s="116">
        <f>IF($A69="","",SUM('Situfin serie mensual'!HV68:IF68))</f>
        <v>0</v>
      </c>
      <c r="D69" s="116">
        <f t="shared" si="3"/>
        <v>0</v>
      </c>
      <c r="E69" s="203">
        <v>0</v>
      </c>
      <c r="F69" s="203">
        <f>IF($A69="","",'2'!N69)</f>
        <v>0</v>
      </c>
      <c r="G69" s="116">
        <f t="shared" si="4"/>
        <v>0</v>
      </c>
      <c r="H69" s="116" t="str">
        <f t="shared" si="5"/>
        <v xml:space="preserve"> </v>
      </c>
      <c r="I69" s="113"/>
    </row>
    <row r="70" spans="1:12" s="117" customFormat="1" ht="12.75" hidden="1" customHeight="1" x14ac:dyDescent="0.2">
      <c r="A70" s="13" t="s">
        <v>49</v>
      </c>
      <c r="B70" s="116">
        <v>606.58138493299998</v>
      </c>
      <c r="C70" s="116">
        <f>IF($A70="","",SUM('Situfin serie mensual'!HV69:IF69))</f>
        <v>480.17476839400001</v>
      </c>
      <c r="D70" s="116">
        <f t="shared" si="3"/>
        <v>79.160815072991028</v>
      </c>
      <c r="E70" s="203">
        <v>640.83083089299998</v>
      </c>
      <c r="F70" s="203">
        <f>IF($A70="","",'2'!N70)</f>
        <v>355.07573225500005</v>
      </c>
      <c r="G70" s="116">
        <f t="shared" si="4"/>
        <v>55.408653132403252</v>
      </c>
      <c r="H70" s="116">
        <f t="shared" si="5"/>
        <v>-26.052813344901097</v>
      </c>
      <c r="I70" s="113"/>
    </row>
    <row r="71" spans="1:12" s="117" customFormat="1" ht="12.75" x14ac:dyDescent="0.2">
      <c r="A71" s="13"/>
      <c r="B71" s="116"/>
      <c r="C71" s="116" t="str">
        <f>IF($A71="","",SUM('Situfin serie mensual'!HV70:IF70))</f>
        <v/>
      </c>
      <c r="D71" s="116"/>
      <c r="E71" s="203"/>
      <c r="F71" s="203" t="str">
        <f>IF($A71="","",'2'!N71)</f>
        <v/>
      </c>
      <c r="G71" s="116"/>
      <c r="H71" s="116"/>
      <c r="I71" s="113"/>
    </row>
    <row r="72" spans="1:12" s="117" customFormat="1" ht="13.5" x14ac:dyDescent="0.25">
      <c r="A72" s="123" t="s">
        <v>50</v>
      </c>
      <c r="B72" s="124">
        <v>-311.93894125400402</v>
      </c>
      <c r="C72" s="124">
        <f>IF($A72="","",SUM('Situfin serie mensual'!HV71:IF71))</f>
        <v>1861.3727355569981</v>
      </c>
      <c r="D72" s="200"/>
      <c r="E72" s="206">
        <v>19.536870498013741</v>
      </c>
      <c r="F72" s="206">
        <f>IF($A72="","",'2'!N72)</f>
        <v>-613.80704342799982</v>
      </c>
      <c r="G72" s="200"/>
      <c r="H72" s="200"/>
      <c r="I72" s="113"/>
      <c r="L72" s="221"/>
    </row>
    <row r="73" spans="1:12" s="117" customFormat="1" ht="7.5" customHeight="1" x14ac:dyDescent="0.2">
      <c r="A73" s="111"/>
      <c r="B73" s="114"/>
      <c r="C73" s="114" t="str">
        <f>IF($A73="","",SUM('Situfin serie mensual'!HV72:IF72))</f>
        <v/>
      </c>
      <c r="D73" s="120"/>
      <c r="E73" s="204"/>
      <c r="F73" s="204" t="str">
        <f>IF($A73="","",'2'!N73)</f>
        <v/>
      </c>
      <c r="G73" s="120"/>
      <c r="H73" s="120"/>
      <c r="I73" s="113"/>
    </row>
    <row r="74" spans="1:12" s="10" customFormat="1" ht="6.75" customHeight="1" x14ac:dyDescent="0.2">
      <c r="A74" s="111"/>
      <c r="B74" s="120"/>
      <c r="C74" s="120" t="str">
        <f>IF($A74="","",SUM('Situfin serie mensual'!HV73:IF73))</f>
        <v/>
      </c>
      <c r="D74" s="120"/>
      <c r="E74" s="205"/>
      <c r="F74" s="205" t="str">
        <f>IF($A74="","",'2'!N74)</f>
        <v/>
      </c>
      <c r="G74" s="120"/>
      <c r="H74" s="120"/>
      <c r="I74" s="113"/>
    </row>
    <row r="75" spans="1:12" s="16" customFormat="1" ht="12.75" outlineLevel="2" x14ac:dyDescent="0.2">
      <c r="A75" s="10" t="s">
        <v>51</v>
      </c>
      <c r="B75" s="114">
        <v>11452.588297560002</v>
      </c>
      <c r="C75" s="114">
        <f>IF($A75="","",SUM('Situfin serie mensual'!HV74:IF74))</f>
        <v>7132.0466823689721</v>
      </c>
      <c r="D75" s="114">
        <f>IFERROR((C75/B75*100),0)</f>
        <v>62.274540017198298</v>
      </c>
      <c r="E75" s="204">
        <v>9163.8557551799986</v>
      </c>
      <c r="F75" s="204">
        <f>IF($A75="","",'2'!N75)</f>
        <v>5898.1630918239998</v>
      </c>
      <c r="G75" s="114">
        <f>IFERROR((F75/E75*100),0)</f>
        <v>64.363334052808284</v>
      </c>
      <c r="H75" s="114">
        <f>IF(C75&lt;&gt;0,F75/C75*100-100," ")</f>
        <v>-17.300554041454021</v>
      </c>
      <c r="I75" s="113"/>
      <c r="J75" s="125"/>
      <c r="K75" s="126"/>
    </row>
    <row r="76" spans="1:12" s="117" customFormat="1" ht="12.75" x14ac:dyDescent="0.2">
      <c r="A76" s="13" t="s">
        <v>52</v>
      </c>
      <c r="B76" s="116">
        <v>11391.339479594002</v>
      </c>
      <c r="C76" s="116">
        <f>IF($A76="","",SUM('Situfin serie mensual'!HV75:IF75))</f>
        <v>6293.5291219549999</v>
      </c>
      <c r="D76" s="116">
        <f>IFERROR((C76/B76*100),0)</f>
        <v>55.248367702753306</v>
      </c>
      <c r="E76" s="203">
        <v>9023.4790731479989</v>
      </c>
      <c r="F76" s="203">
        <f>IF($A76="","",'2'!N76)</f>
        <v>5468.0645307840005</v>
      </c>
      <c r="G76" s="116">
        <f>IFERROR((F76/E76*100),0)</f>
        <v>60.598184873679436</v>
      </c>
      <c r="H76" s="116">
        <f>IF(C76&lt;&gt;0,F76/C76*100-100," ")</f>
        <v>-13.116084396771328</v>
      </c>
      <c r="I76" s="113"/>
      <c r="J76" s="127"/>
    </row>
    <row r="77" spans="1:12" s="117" customFormat="1" ht="12.75" x14ac:dyDescent="0.2">
      <c r="A77" s="13" t="s">
        <v>53</v>
      </c>
      <c r="B77" s="116">
        <v>61.248817966000004</v>
      </c>
      <c r="C77" s="116">
        <f>IF($A77="","",SUM('Situfin serie mensual'!HV76:IF76))</f>
        <v>45.363622667999991</v>
      </c>
      <c r="D77" s="116">
        <f>IFERROR((C77/B77*100),0)</f>
        <v>74.064486751698482</v>
      </c>
      <c r="E77" s="203">
        <v>140.37668203199999</v>
      </c>
      <c r="F77" s="203">
        <f>IF($A77="","",'2'!N77)</f>
        <v>66.792125947000002</v>
      </c>
      <c r="G77" s="116">
        <f>IFERROR((F77/E77*100),0)</f>
        <v>47.580641585312719</v>
      </c>
      <c r="H77" s="116">
        <f>IF(C77&lt;&gt;0,F77/C77*100-100," ")</f>
        <v>47.237195838232566</v>
      </c>
      <c r="I77" s="113"/>
      <c r="J77" s="128"/>
    </row>
    <row r="78" spans="1:12" s="117" customFormat="1" ht="13.5" customHeight="1" x14ac:dyDescent="0.2">
      <c r="A78" s="13" t="s">
        <v>149</v>
      </c>
      <c r="B78" s="116"/>
      <c r="C78" s="116">
        <f>IF($A78="","",SUM('Situfin serie mensual'!HV77:IF77))</f>
        <v>793.15393774597305</v>
      </c>
      <c r="D78" s="116">
        <v>0</v>
      </c>
      <c r="E78" s="203"/>
      <c r="F78" s="203">
        <f>IF($A78="","",'2'!N78)</f>
        <v>363.30643509299995</v>
      </c>
      <c r="G78" s="116">
        <v>0</v>
      </c>
      <c r="H78" s="116">
        <f>IF(C78&lt;&gt;0,F78/C78*100-100," ")</f>
        <v>-54.19471330805424</v>
      </c>
      <c r="I78" s="113"/>
      <c r="J78" s="127"/>
    </row>
    <row r="79" spans="1:12" s="117" customFormat="1" ht="13.5" x14ac:dyDescent="0.25">
      <c r="A79" s="148" t="s">
        <v>55</v>
      </c>
      <c r="B79" s="129">
        <v>-11764.527238814006</v>
      </c>
      <c r="C79" s="129">
        <f>IF($A79="","",SUM('Situfin serie mensual'!HV78:IF78))</f>
        <v>-5270.6739468119749</v>
      </c>
      <c r="D79" s="201">
        <f>IFERROR((C79/B79*100),0)</f>
        <v>44.801408843890925</v>
      </c>
      <c r="E79" s="207">
        <v>-9144.3188846819849</v>
      </c>
      <c r="F79" s="207">
        <f>IF($A79="","",'2'!N79)</f>
        <v>-6511.9701352519996</v>
      </c>
      <c r="G79" s="201">
        <f>IFERROR((F79/E79*100),0)</f>
        <v>71.213287915412295</v>
      </c>
      <c r="H79" s="129"/>
      <c r="I79" s="113"/>
      <c r="K79" s="186"/>
      <c r="L79" s="186"/>
    </row>
    <row r="80" spans="1:12" s="117" customFormat="1" ht="5.25" customHeight="1" x14ac:dyDescent="0.2">
      <c r="A80" s="13"/>
      <c r="B80" s="116"/>
      <c r="C80" s="116" t="str">
        <f>IF($A80="","",SUM('Situfin serie mensual'!HV79:IF79))</f>
        <v/>
      </c>
      <c r="D80" s="116"/>
      <c r="E80" s="116"/>
      <c r="F80" s="116" t="str">
        <f>IF($A80="","",'2'!N80)</f>
        <v/>
      </c>
      <c r="G80" s="116"/>
      <c r="H80" s="116"/>
      <c r="I80" s="113"/>
    </row>
    <row r="81" spans="1:9" s="117" customFormat="1" ht="12.75" x14ac:dyDescent="0.2">
      <c r="A81" s="150" t="s">
        <v>150</v>
      </c>
      <c r="B81" s="116"/>
      <c r="C81" s="116"/>
      <c r="D81" s="130"/>
      <c r="E81" s="116"/>
      <c r="F81" s="116"/>
      <c r="G81" s="130"/>
      <c r="H81" s="130"/>
      <c r="I81" s="113"/>
    </row>
    <row r="82" spans="1:9" s="117" customFormat="1" ht="7.5" customHeight="1" x14ac:dyDescent="0.2">
      <c r="A82" s="10"/>
      <c r="B82" s="116"/>
      <c r="C82" s="116" t="str">
        <f>IF($A82="","",SUM('Situfin serie mensual'!HV81:IF81))</f>
        <v/>
      </c>
      <c r="D82" s="114"/>
      <c r="E82" s="116"/>
      <c r="F82" s="116" t="str">
        <f>IF($A82="","",'2'!N82)</f>
        <v/>
      </c>
      <c r="G82" s="114"/>
      <c r="H82" s="114"/>
      <c r="I82" s="113"/>
    </row>
    <row r="83" spans="1:9" s="16" customFormat="1" ht="12.75" outlineLevel="2" x14ac:dyDescent="0.2">
      <c r="A83" s="10" t="s">
        <v>56</v>
      </c>
      <c r="B83" s="114">
        <v>-1904.0813130739998</v>
      </c>
      <c r="C83" s="114">
        <f>IF($A83="","",SUM('Situfin serie mensual'!HV82:IF82))</f>
        <v>4111.399150967939</v>
      </c>
      <c r="D83" s="114">
        <f t="shared" ref="D83:D90" si="6">IFERROR((C83/B83*100),0)</f>
        <v>-215.92560794215169</v>
      </c>
      <c r="E83" s="114">
        <v>-549.02603519899992</v>
      </c>
      <c r="F83" s="114">
        <f>IF($A83="","",'2'!N83)</f>
        <v>2267.7986034625687</v>
      </c>
      <c r="G83" s="114">
        <f t="shared" ref="G83:G95" si="7">IFERROR((F83/E83*100),0)</f>
        <v>-413.05848139616597</v>
      </c>
      <c r="H83" s="114">
        <f t="shared" ref="H83:H88" si="8">IF(C83&lt;&gt;0,F83/C83*100-100," ")</f>
        <v>-44.841195899730025</v>
      </c>
      <c r="I83" s="113"/>
    </row>
    <row r="84" spans="1:9" s="117" customFormat="1" ht="12.75" customHeight="1" x14ac:dyDescent="0.2">
      <c r="A84" s="13" t="s">
        <v>57</v>
      </c>
      <c r="B84" s="116">
        <v>-1904.0813130739998</v>
      </c>
      <c r="C84" s="116">
        <f>IF($A84="","",SUM('Situfin serie mensual'!HV83:IF83))</f>
        <v>4111.399150967939</v>
      </c>
      <c r="D84" s="116">
        <f t="shared" si="6"/>
        <v>-215.92560794215169</v>
      </c>
      <c r="E84" s="116">
        <v>-549.02603519899992</v>
      </c>
      <c r="F84" s="116">
        <f>IF($A84="","",'2'!N84)</f>
        <v>2267.7986034625687</v>
      </c>
      <c r="G84" s="116">
        <f t="shared" si="7"/>
        <v>-413.05848139616597</v>
      </c>
      <c r="H84" s="116">
        <f t="shared" si="8"/>
        <v>-44.841195899730025</v>
      </c>
      <c r="I84" s="113"/>
    </row>
    <row r="85" spans="1:9" s="117" customFormat="1" ht="12.75" customHeight="1" x14ac:dyDescent="0.2">
      <c r="A85" s="13" t="s">
        <v>58</v>
      </c>
      <c r="B85" s="116">
        <v>0</v>
      </c>
      <c r="C85" s="116">
        <f>IF($A85="","",SUM('Situfin serie mensual'!HV84:IF84))</f>
        <v>0</v>
      </c>
      <c r="D85" s="116">
        <f t="shared" si="6"/>
        <v>0</v>
      </c>
      <c r="E85" s="116">
        <v>0</v>
      </c>
      <c r="F85" s="116">
        <f>IF($A85="","",'2'!N85)</f>
        <v>0</v>
      </c>
      <c r="G85" s="116">
        <f t="shared" si="7"/>
        <v>0</v>
      </c>
      <c r="H85" s="116" t="str">
        <f t="shared" si="8"/>
        <v xml:space="preserve"> </v>
      </c>
      <c r="I85" s="113"/>
    </row>
    <row r="86" spans="1:9" s="16" customFormat="1" ht="12.75" outlineLevel="2" x14ac:dyDescent="0.2">
      <c r="A86" s="10" t="s">
        <v>59</v>
      </c>
      <c r="B86" s="114">
        <v>9860.4459257399994</v>
      </c>
      <c r="C86" s="114">
        <f>IF($A86="","",SUM('Situfin serie mensual'!HV85:IF85))</f>
        <v>8030.4792383249733</v>
      </c>
      <c r="D86" s="114">
        <f t="shared" si="6"/>
        <v>81.441339456686975</v>
      </c>
      <c r="E86" s="114">
        <v>8595.2928494830012</v>
      </c>
      <c r="F86" s="114">
        <f>IF($A86="","",'2'!N86)</f>
        <v>8349.8485575290015</v>
      </c>
      <c r="G86" s="114">
        <f t="shared" si="7"/>
        <v>97.144433630684688</v>
      </c>
      <c r="H86" s="114">
        <f t="shared" si="8"/>
        <v>3.976964633441284</v>
      </c>
      <c r="I86" s="113"/>
    </row>
    <row r="87" spans="1:9" s="117" customFormat="1" ht="15" customHeight="1" x14ac:dyDescent="0.2">
      <c r="A87" s="13" t="s">
        <v>57</v>
      </c>
      <c r="B87" s="116">
        <v>-703.21990254599996</v>
      </c>
      <c r="C87" s="116">
        <f>IF($A87="","",SUM('Situfin serie mensual'!HV86:IF86))</f>
        <v>-1044.7731722630006</v>
      </c>
      <c r="D87" s="116">
        <f t="shared" si="6"/>
        <v>148.56990942383894</v>
      </c>
      <c r="E87" s="116">
        <v>-127.40842614000007</v>
      </c>
      <c r="F87" s="116">
        <f>IF($A87="","",'2'!N87)</f>
        <v>-805.55754699000045</v>
      </c>
      <c r="G87" s="116">
        <f t="shared" si="7"/>
        <v>632.26394940694934</v>
      </c>
      <c r="H87" s="116">
        <f t="shared" si="8"/>
        <v>-22.896417291693467</v>
      </c>
      <c r="I87" s="113"/>
    </row>
    <row r="88" spans="1:9" s="117" customFormat="1" ht="12.75" customHeight="1" x14ac:dyDescent="0.2">
      <c r="A88" s="13" t="s">
        <v>58</v>
      </c>
      <c r="B88" s="116">
        <v>10563.665828285999</v>
      </c>
      <c r="C88" s="116">
        <f>IF($A88="","",SUM('Situfin serie mensual'!HV87:IF87))</f>
        <v>9075.2524105879729</v>
      </c>
      <c r="D88" s="116">
        <f t="shared" si="6"/>
        <v>85.910067187921186</v>
      </c>
      <c r="E88" s="116">
        <v>8722.7012756230015</v>
      </c>
      <c r="F88" s="116">
        <f>IF($A88="","",'2'!N88)</f>
        <v>9155.406104519001</v>
      </c>
      <c r="G88" s="116">
        <f t="shared" si="7"/>
        <v>104.96067462616499</v>
      </c>
      <c r="H88" s="116">
        <f t="shared" si="8"/>
        <v>0.8832117312518335</v>
      </c>
      <c r="I88" s="113"/>
    </row>
    <row r="89" spans="1:9" s="117" customFormat="1" ht="6" customHeight="1" x14ac:dyDescent="0.2">
      <c r="A89" s="13"/>
      <c r="B89" s="116"/>
      <c r="C89" s="116" t="str">
        <f>IF($A89="","",SUM('Situfin serie mensual'!HV88:IF88))</f>
        <v/>
      </c>
      <c r="D89" s="116"/>
      <c r="E89" s="116"/>
      <c r="F89" s="116" t="str">
        <f>IF($A89="","",'2'!N89)</f>
        <v/>
      </c>
      <c r="G89" s="116"/>
      <c r="H89" s="116"/>
      <c r="I89" s="113"/>
    </row>
    <row r="90" spans="1:9" s="10" customFormat="1" ht="12.75" x14ac:dyDescent="0.2">
      <c r="A90" s="10" t="s">
        <v>60</v>
      </c>
      <c r="B90" s="114">
        <v>-426.69120318299997</v>
      </c>
      <c r="C90" s="114">
        <f>IF($A90="","",SUM('Situfin serie mensual'!HV89:IF89))</f>
        <v>-463.46872443800021</v>
      </c>
      <c r="D90" s="114">
        <f t="shared" si="6"/>
        <v>108.61923587377709</v>
      </c>
      <c r="E90" s="114">
        <v>-369.116196446</v>
      </c>
      <c r="F90" s="114">
        <f>IF($A90="","",'2'!N90)</f>
        <v>-961.82945067899982</v>
      </c>
      <c r="G90" s="114">
        <f t="shared" si="7"/>
        <v>260.5763333985023</v>
      </c>
      <c r="H90" s="114">
        <f t="shared" ref="H90:H95" si="9">IF(C90&lt;&gt;0,F90/C90*100-100," ")</f>
        <v>107.52844797570953</v>
      </c>
      <c r="I90" s="113"/>
    </row>
    <row r="91" spans="1:9" s="132" customFormat="1" ht="12.75" customHeight="1" x14ac:dyDescent="0.2">
      <c r="A91" s="13" t="s">
        <v>61</v>
      </c>
      <c r="B91" s="131">
        <v>0</v>
      </c>
      <c r="C91" s="131">
        <f>IF($A91="","",SUM('Situfin serie mensual'!HV90:IF90))</f>
        <v>2097.0515994459993</v>
      </c>
      <c r="D91" s="131">
        <f>IFERROR((C91/B91*100),0)</f>
        <v>0</v>
      </c>
      <c r="E91" s="131">
        <v>0</v>
      </c>
      <c r="F91" s="131">
        <f>IF($A91="","",'2'!N91)</f>
        <v>2315.1844158060007</v>
      </c>
      <c r="G91" s="131">
        <f t="shared" si="7"/>
        <v>0</v>
      </c>
      <c r="H91" s="131">
        <f t="shared" si="9"/>
        <v>10.401881213491748</v>
      </c>
      <c r="I91" s="113"/>
    </row>
    <row r="92" spans="1:9" s="132" customFormat="1" ht="12.75" customHeight="1" x14ac:dyDescent="0.2">
      <c r="A92" s="13" t="s">
        <v>62</v>
      </c>
      <c r="B92" s="131">
        <v>426.69120318299997</v>
      </c>
      <c r="C92" s="131">
        <f>IF($A92="","",SUM('Situfin serie mensual'!HV91:IF91))</f>
        <v>2560.5203238839999</v>
      </c>
      <c r="D92" s="131">
        <f>IFERROR((C92/B92*100),0)</f>
        <v>600.08744140568558</v>
      </c>
      <c r="E92" s="131">
        <v>369.116196446</v>
      </c>
      <c r="F92" s="131">
        <f>IF($A92="","",'2'!N92)</f>
        <v>3277.0138664850001</v>
      </c>
      <c r="G92" s="131">
        <f t="shared" si="7"/>
        <v>887.80007434986987</v>
      </c>
      <c r="H92" s="131">
        <f t="shared" si="9"/>
        <v>27.982341554476164</v>
      </c>
      <c r="I92" s="113"/>
    </row>
    <row r="93" spans="1:9" s="132" customFormat="1" ht="6.75" customHeight="1" x14ac:dyDescent="0.2">
      <c r="B93" s="131"/>
      <c r="C93" s="131" t="str">
        <f>IF($A93="","",SUM('Situfin serie mensual'!HV92:IF92))</f>
        <v/>
      </c>
      <c r="D93" s="131"/>
      <c r="E93" s="131"/>
      <c r="F93" s="131" t="str">
        <f>IF($A93="","",'2'!N93)</f>
        <v/>
      </c>
      <c r="G93" s="131"/>
      <c r="H93" s="131"/>
      <c r="I93" s="113"/>
    </row>
    <row r="94" spans="1:9" s="132" customFormat="1" ht="12.75" x14ac:dyDescent="0.2">
      <c r="A94" s="10" t="s">
        <v>63</v>
      </c>
      <c r="B94" s="133">
        <v>-3638.3614443040001</v>
      </c>
      <c r="C94" s="133">
        <f>IF($A94="","",SUM('Situfin serie mensual'!HV93:IF93))</f>
        <v>3068.7662769149392</v>
      </c>
      <c r="D94" s="133">
        <f>IFERROR((C94/B94*100),0)</f>
        <v>-84.344733855928894</v>
      </c>
      <c r="E94" s="133">
        <v>-1831.2872437619999</v>
      </c>
      <c r="F94" s="133">
        <f>IF($A94="","",'2'!N94)</f>
        <v>1396.4427725685682</v>
      </c>
      <c r="G94" s="133">
        <f t="shared" si="7"/>
        <v>-76.254709758140734</v>
      </c>
      <c r="H94" s="133">
        <f t="shared" si="9"/>
        <v>-54.494977898009687</v>
      </c>
      <c r="I94" s="113"/>
    </row>
    <row r="95" spans="1:9" s="132" customFormat="1" ht="12.75" x14ac:dyDescent="0.2">
      <c r="A95" s="13" t="s">
        <v>64</v>
      </c>
      <c r="B95" s="131">
        <v>-3638.3614443040001</v>
      </c>
      <c r="C95" s="131">
        <f>IF($A95="","",SUM('Situfin serie mensual'!HV94:IF94))</f>
        <v>3068.7662769149392</v>
      </c>
      <c r="D95" s="131">
        <f>IFERROR((C95/B95*100),0)</f>
        <v>-84.344733855928894</v>
      </c>
      <c r="E95" s="131">
        <v>-1831.2872437619999</v>
      </c>
      <c r="F95" s="131">
        <f>IF($A95="","",'2'!N95)</f>
        <v>1396.4427725685682</v>
      </c>
      <c r="G95" s="131">
        <f t="shared" si="7"/>
        <v>-76.254709758140734</v>
      </c>
      <c r="H95" s="131">
        <f t="shared" si="9"/>
        <v>-54.494977898009687</v>
      </c>
      <c r="I95" s="113"/>
    </row>
    <row r="96" spans="1:9" s="132" customFormat="1" ht="7.5" customHeight="1" x14ac:dyDescent="0.2">
      <c r="A96" s="117"/>
      <c r="B96" s="131"/>
      <c r="C96" s="131" t="str">
        <f>IF($A96="","",SUM('Situfin serie mensual'!HI95:IF95))</f>
        <v/>
      </c>
      <c r="D96" s="131"/>
      <c r="E96" s="131"/>
      <c r="F96" s="131" t="str">
        <f>IF($A96="","",'2'!N96)</f>
        <v/>
      </c>
      <c r="G96" s="131"/>
      <c r="H96" s="131"/>
      <c r="I96" s="113"/>
    </row>
    <row r="97" spans="1:12" s="132" customFormat="1" ht="12.75" hidden="1" customHeight="1" x14ac:dyDescent="0.2">
      <c r="A97" s="10" t="s">
        <v>151</v>
      </c>
      <c r="B97" s="133">
        <v>0</v>
      </c>
      <c r="C97" s="133">
        <f>IF($A97="","",SUM('Situfin serie mensual'!GX96:HI96))</f>
        <v>734.43644826141701</v>
      </c>
      <c r="D97" s="133"/>
      <c r="E97" s="133">
        <v>1.6370904631912708E-11</v>
      </c>
      <c r="F97" s="133">
        <f>IF($A97="","",'2'!N97)</f>
        <v>-429.9201811855678</v>
      </c>
      <c r="G97" s="131"/>
      <c r="H97" s="133"/>
      <c r="I97" s="113"/>
    </row>
    <row r="98" spans="1:12" x14ac:dyDescent="0.2">
      <c r="B98" s="202"/>
      <c r="C98" s="202" t="str">
        <f>IF($A98="","",SUM('Situfin serie mensual'!GX97:HI97))</f>
        <v/>
      </c>
      <c r="D98" s="202"/>
      <c r="E98" s="202"/>
      <c r="F98" s="202" t="str">
        <f>IF($A98="","",'2'!N98)</f>
        <v/>
      </c>
      <c r="G98" s="202"/>
      <c r="H98" s="202"/>
      <c r="I98" s="113"/>
    </row>
    <row r="99" spans="1:12" x14ac:dyDescent="0.2">
      <c r="A99" s="213" t="s">
        <v>190</v>
      </c>
      <c r="B99" s="214"/>
      <c r="C99" s="214"/>
      <c r="D99" s="214"/>
      <c r="E99" s="214"/>
      <c r="F99" s="214"/>
      <c r="G99" s="214"/>
      <c r="H99" s="214"/>
      <c r="I99" s="113"/>
    </row>
    <row r="100" spans="1:12" x14ac:dyDescent="0.2">
      <c r="A100" s="208" t="s">
        <v>191</v>
      </c>
      <c r="B100" s="209">
        <f>B35-B49-B52-B55-B67-B42</f>
        <v>37480.288326911999</v>
      </c>
      <c r="C100" s="209">
        <f>C35-C49-C52-C55-C67-C42</f>
        <v>29931.185835174998</v>
      </c>
      <c r="D100" s="131">
        <f>IFERROR((C100/B100*100),0)</f>
        <v>79.858472736677129</v>
      </c>
      <c r="E100" s="209">
        <f>E35-E49-E52-E55-E67-E42</f>
        <v>40604.300330358994</v>
      </c>
      <c r="F100" s="209">
        <f>F35-F49-F52-F55-F67-F42</f>
        <v>33187.807799978007</v>
      </c>
      <c r="G100" s="131">
        <f t="shared" ref="G100:G101" si="10">IFERROR((F100/E100*100),0)</f>
        <v>81.734711668370181</v>
      </c>
      <c r="H100" s="131">
        <f t="shared" ref="H100" si="11">IF(C100&lt;&gt;0,F100/C100*100-100," ")</f>
        <v>10.880363988037672</v>
      </c>
      <c r="I100" s="113"/>
      <c r="J100" s="212"/>
    </row>
    <row r="101" spans="1:12" x14ac:dyDescent="0.2">
      <c r="A101" s="208" t="s">
        <v>92</v>
      </c>
      <c r="B101" s="209">
        <f>B79+B42</f>
        <v>-7650.4668691520055</v>
      </c>
      <c r="C101" s="209">
        <f>C79+C42</f>
        <v>-1810.261843963975</v>
      </c>
      <c r="D101" s="131">
        <f>IFERROR((C101/B101*100),0)</f>
        <v>23.662109449336498</v>
      </c>
      <c r="E101" s="209">
        <f>E79+E42</f>
        <v>-3900.3151669149847</v>
      </c>
      <c r="F101" s="209">
        <f>F79+F42</f>
        <v>-1649.8393937379997</v>
      </c>
      <c r="G101" s="131">
        <f t="shared" si="10"/>
        <v>42.300155836969608</v>
      </c>
      <c r="H101" s="131"/>
      <c r="I101" s="113"/>
      <c r="J101" s="212"/>
    </row>
    <row r="102" spans="1:12" ht="9" customHeight="1" x14ac:dyDescent="0.2">
      <c r="A102" s="215"/>
      <c r="B102" s="216"/>
      <c r="C102" s="216"/>
      <c r="D102" s="217"/>
      <c r="E102" s="216"/>
      <c r="F102" s="216"/>
      <c r="G102" s="217"/>
      <c r="H102" s="217"/>
      <c r="I102" s="113"/>
      <c r="J102" s="212"/>
    </row>
    <row r="103" spans="1:12" ht="16.5" x14ac:dyDescent="0.3">
      <c r="A103" s="173" t="s">
        <v>185</v>
      </c>
      <c r="B103" s="135"/>
      <c r="D103" s="135"/>
      <c r="E103" s="135"/>
      <c r="F103" s="136"/>
      <c r="I103" s="113"/>
    </row>
    <row r="104" spans="1:12" ht="16.5" x14ac:dyDescent="0.3">
      <c r="A104" s="173" t="s">
        <v>211</v>
      </c>
      <c r="B104" s="135"/>
      <c r="D104" s="135"/>
      <c r="E104" s="135"/>
      <c r="F104" s="138"/>
      <c r="G104" s="138"/>
      <c r="H104" s="138"/>
      <c r="I104" s="113"/>
      <c r="J104" s="138"/>
      <c r="K104" s="138"/>
      <c r="L104" s="138"/>
    </row>
    <row r="105" spans="1:12" x14ac:dyDescent="0.2">
      <c r="A105" s="137" t="s">
        <v>152</v>
      </c>
      <c r="B105" s="135"/>
      <c r="D105" s="135"/>
      <c r="E105" s="135"/>
      <c r="F105" s="138"/>
      <c r="G105" s="138"/>
      <c r="H105" s="138"/>
      <c r="I105" s="113"/>
      <c r="J105" s="138"/>
      <c r="K105" s="138"/>
      <c r="L105" s="138"/>
    </row>
    <row r="106" spans="1:12" hidden="1" x14ac:dyDescent="0.2">
      <c r="B106" s="135"/>
      <c r="D106" s="135"/>
      <c r="E106" s="135"/>
      <c r="F106" s="138"/>
      <c r="G106" s="138"/>
      <c r="H106" s="138"/>
      <c r="I106" s="139"/>
      <c r="J106" s="138"/>
      <c r="K106" s="138"/>
      <c r="L106" s="138"/>
    </row>
    <row r="107" spans="1:12" hidden="1" x14ac:dyDescent="0.2">
      <c r="B107" s="135"/>
      <c r="D107" s="135"/>
      <c r="E107" s="135"/>
      <c r="F107" s="138"/>
      <c r="G107" s="138"/>
      <c r="H107" s="138"/>
      <c r="I107" s="139"/>
      <c r="J107" s="138"/>
      <c r="K107" s="138"/>
      <c r="L107" s="138"/>
    </row>
    <row r="108" spans="1:12" hidden="1" x14ac:dyDescent="0.2">
      <c r="B108" s="135"/>
      <c r="D108" s="135"/>
      <c r="E108" s="135"/>
      <c r="F108" s="138"/>
      <c r="G108" s="138"/>
      <c r="H108" s="138"/>
      <c r="I108" s="139"/>
      <c r="J108" s="138"/>
      <c r="K108" s="138"/>
      <c r="L108" s="138"/>
    </row>
    <row r="109" spans="1:12" hidden="1" x14ac:dyDescent="0.2">
      <c r="B109" s="135"/>
      <c r="D109" s="135"/>
      <c r="E109" s="135"/>
      <c r="F109" s="138"/>
      <c r="G109" s="138"/>
      <c r="H109" s="138"/>
      <c r="I109" s="139"/>
      <c r="J109" s="138"/>
      <c r="K109" s="138"/>
      <c r="L109" s="138"/>
    </row>
    <row r="110" spans="1:12" hidden="1" x14ac:dyDescent="0.2">
      <c r="B110" s="135"/>
      <c r="D110" s="135"/>
      <c r="E110" s="135"/>
      <c r="F110" s="138"/>
      <c r="G110" s="138"/>
      <c r="H110" s="138"/>
      <c r="I110" s="139"/>
      <c r="J110" s="138"/>
      <c r="K110" s="138"/>
      <c r="L110" s="138"/>
    </row>
    <row r="111" spans="1:12" hidden="1" x14ac:dyDescent="0.2">
      <c r="B111" s="135"/>
      <c r="D111" s="135"/>
      <c r="E111" s="135"/>
      <c r="F111" s="138"/>
      <c r="G111" s="138"/>
      <c r="H111" s="138"/>
      <c r="I111" s="139"/>
      <c r="J111" s="138"/>
      <c r="K111" s="138"/>
      <c r="L111" s="138"/>
    </row>
    <row r="112" spans="1:12" hidden="1" x14ac:dyDescent="0.2">
      <c r="B112" s="135"/>
      <c r="D112" s="135"/>
      <c r="E112" s="135"/>
      <c r="F112" s="138"/>
      <c r="G112" s="138"/>
      <c r="H112" s="138"/>
      <c r="I112" s="139"/>
      <c r="J112" s="138"/>
      <c r="K112" s="138"/>
      <c r="L112" s="138"/>
    </row>
    <row r="113" spans="2:12" hidden="1" x14ac:dyDescent="0.2">
      <c r="B113" s="135"/>
      <c r="D113" s="135"/>
      <c r="E113" s="135"/>
      <c r="F113" s="138"/>
      <c r="G113" s="138"/>
      <c r="H113" s="138"/>
      <c r="I113" s="139"/>
      <c r="J113" s="138"/>
      <c r="K113" s="138"/>
      <c r="L113" s="138"/>
    </row>
    <row r="114" spans="2:12" hidden="1" x14ac:dyDescent="0.2">
      <c r="B114" s="135"/>
      <c r="D114" s="135"/>
      <c r="E114" s="135"/>
      <c r="F114" s="138"/>
      <c r="G114" s="138"/>
      <c r="H114" s="138"/>
      <c r="I114" s="140"/>
      <c r="J114" s="138"/>
      <c r="K114" s="138"/>
      <c r="L114" s="138"/>
    </row>
    <row r="115" spans="2:12" hidden="1" x14ac:dyDescent="0.2">
      <c r="E115" s="135"/>
      <c r="F115" s="138"/>
      <c r="G115" s="138"/>
      <c r="H115" s="138"/>
      <c r="I115" s="139"/>
      <c r="J115" s="138"/>
      <c r="K115" s="138"/>
      <c r="L115" s="138"/>
    </row>
    <row r="116" spans="2:12" hidden="1" x14ac:dyDescent="0.2">
      <c r="E116" s="135"/>
      <c r="F116" s="138"/>
      <c r="G116" s="138"/>
      <c r="H116" s="138"/>
      <c r="I116" s="139"/>
      <c r="J116" s="138"/>
      <c r="K116" s="138"/>
      <c r="L116" s="138"/>
    </row>
    <row r="117" spans="2:12" hidden="1" x14ac:dyDescent="0.2">
      <c r="E117" s="135"/>
      <c r="F117" s="138"/>
      <c r="G117" s="138"/>
      <c r="H117" s="138"/>
      <c r="I117" s="139"/>
      <c r="J117" s="138"/>
      <c r="K117" s="138"/>
      <c r="L117" s="138"/>
    </row>
    <row r="118" spans="2:12" hidden="1" x14ac:dyDescent="0.2">
      <c r="E118" s="135"/>
      <c r="F118" s="138"/>
      <c r="G118" s="138"/>
      <c r="H118" s="138"/>
      <c r="I118" s="139"/>
      <c r="J118" s="138"/>
      <c r="K118" s="138"/>
      <c r="L118" s="138"/>
    </row>
    <row r="119" spans="2:12" hidden="1" x14ac:dyDescent="0.2">
      <c r="E119" s="135"/>
      <c r="F119" s="138"/>
      <c r="G119" s="138"/>
      <c r="H119" s="138"/>
      <c r="I119" s="139"/>
      <c r="J119" s="138"/>
      <c r="K119" s="138"/>
      <c r="L119" s="138"/>
    </row>
    <row r="120" spans="2:12" hidden="1" x14ac:dyDescent="0.2">
      <c r="G120" s="138"/>
      <c r="H120" s="138"/>
      <c r="I120" s="139"/>
      <c r="J120" s="138"/>
      <c r="K120" s="138"/>
      <c r="L120" s="138"/>
    </row>
    <row r="121" spans="2:12" hidden="1" x14ac:dyDescent="0.2">
      <c r="G121" s="138"/>
      <c r="H121" s="138"/>
      <c r="I121" s="139"/>
      <c r="J121" s="138"/>
      <c r="K121" s="138"/>
      <c r="L121" s="138"/>
    </row>
    <row r="122" spans="2:12" hidden="1" x14ac:dyDescent="0.2">
      <c r="G122" s="138"/>
      <c r="H122" s="138"/>
      <c r="I122" s="138"/>
      <c r="J122" s="138"/>
      <c r="K122" s="138"/>
      <c r="L122" s="138"/>
    </row>
    <row r="123" spans="2:12" hidden="1" x14ac:dyDescent="0.2">
      <c r="G123" s="138"/>
      <c r="H123" s="138"/>
      <c r="I123" s="138"/>
      <c r="J123" s="138"/>
      <c r="K123" s="138"/>
      <c r="L123" s="138"/>
    </row>
    <row r="124" spans="2:12" hidden="1" x14ac:dyDescent="0.2">
      <c r="G124" s="138"/>
      <c r="H124" s="138"/>
      <c r="I124" s="138"/>
      <c r="J124" s="138"/>
      <c r="K124" s="138"/>
      <c r="L124" s="138"/>
    </row>
    <row r="125" spans="2:12" hidden="1" x14ac:dyDescent="0.2">
      <c r="G125" s="138"/>
      <c r="H125" s="138"/>
      <c r="I125" s="138"/>
      <c r="J125" s="138"/>
      <c r="K125" s="138"/>
      <c r="L125" s="138"/>
    </row>
    <row r="126" spans="2:12" hidden="1" x14ac:dyDescent="0.2">
      <c r="G126" s="138"/>
      <c r="H126" s="138"/>
      <c r="I126" s="138"/>
      <c r="J126" s="138"/>
      <c r="K126" s="138"/>
      <c r="L126" s="138"/>
    </row>
    <row r="127" spans="2:12" hidden="1" x14ac:dyDescent="0.2">
      <c r="G127" s="138"/>
      <c r="H127" s="138"/>
      <c r="I127" s="138"/>
      <c r="J127" s="138"/>
      <c r="K127" s="138"/>
      <c r="L127" s="138"/>
    </row>
    <row r="128" spans="2:12" hidden="1" x14ac:dyDescent="0.2">
      <c r="G128" s="138"/>
      <c r="H128" s="138"/>
      <c r="I128" s="138"/>
      <c r="J128" s="138"/>
      <c r="K128" s="138"/>
      <c r="L128" s="138"/>
    </row>
    <row r="129" spans="7:12" hidden="1" x14ac:dyDescent="0.2">
      <c r="G129" s="138"/>
      <c r="H129" s="138"/>
      <c r="I129" s="138"/>
      <c r="J129" s="138"/>
      <c r="K129" s="138"/>
      <c r="L129" s="138"/>
    </row>
    <row r="130" spans="7:12" hidden="1" x14ac:dyDescent="0.2">
      <c r="G130" s="138"/>
      <c r="H130" s="138"/>
      <c r="I130" s="138"/>
      <c r="J130" s="138"/>
      <c r="K130" s="138"/>
      <c r="L130" s="138"/>
    </row>
    <row r="131" spans="7:12" hidden="1" x14ac:dyDescent="0.2">
      <c r="G131" s="138"/>
      <c r="H131" s="138"/>
      <c r="I131" s="138"/>
      <c r="J131" s="138"/>
      <c r="K131" s="138"/>
      <c r="L131" s="138"/>
    </row>
    <row r="132" spans="7:12" hidden="1" x14ac:dyDescent="0.2">
      <c r="G132" s="138"/>
      <c r="H132" s="138"/>
      <c r="I132" s="138"/>
      <c r="J132" s="138"/>
      <c r="K132" s="138"/>
      <c r="L132" s="138"/>
    </row>
    <row r="133" spans="7:12" hidden="1" x14ac:dyDescent="0.2">
      <c r="G133" s="138"/>
      <c r="H133" s="138"/>
      <c r="I133" s="138"/>
      <c r="J133" s="138"/>
      <c r="K133" s="138"/>
      <c r="L133" s="138"/>
    </row>
    <row r="134" spans="7:12" hidden="1" x14ac:dyDescent="0.2">
      <c r="G134" s="138"/>
      <c r="H134" s="138"/>
      <c r="I134" s="138"/>
      <c r="J134" s="138"/>
      <c r="K134" s="138"/>
      <c r="L134" s="138"/>
    </row>
    <row r="135" spans="7:12" hidden="1" x14ac:dyDescent="0.2">
      <c r="G135" s="138"/>
      <c r="H135" s="138"/>
      <c r="I135" s="138"/>
      <c r="J135" s="138"/>
      <c r="K135" s="138"/>
      <c r="L135" s="138"/>
    </row>
    <row r="136" spans="7:12" hidden="1" x14ac:dyDescent="0.2">
      <c r="G136" s="138"/>
      <c r="H136" s="138"/>
      <c r="I136" s="138"/>
      <c r="J136" s="138"/>
      <c r="K136" s="138"/>
      <c r="L136" s="138"/>
    </row>
    <row r="137" spans="7:12" hidden="1" x14ac:dyDescent="0.2">
      <c r="G137" s="138"/>
      <c r="H137" s="138"/>
      <c r="I137" s="138"/>
      <c r="J137" s="138"/>
      <c r="K137" s="138"/>
      <c r="L137" s="138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61.42578125" style="102" customWidth="1"/>
    <col min="2" max="2" width="8.5703125" style="102" bestFit="1" customWidth="1"/>
    <col min="3" max="3" width="8.85546875" style="102" customWidth="1"/>
    <col min="4" max="4" width="8.5703125" style="102" customWidth="1"/>
    <col min="5" max="5" width="9.28515625" style="102" customWidth="1"/>
    <col min="6" max="6" width="8.5703125" style="143" customWidth="1"/>
    <col min="7" max="7" width="7.7109375" style="102" customWidth="1"/>
    <col min="8" max="10" width="8.5703125" style="102" customWidth="1"/>
    <col min="11" max="11" width="10.28515625" style="102" customWidth="1"/>
    <col min="12" max="12" width="10.140625" style="102" customWidth="1"/>
    <col min="13" max="13" width="10.28515625" style="102" hidden="1" customWidth="1"/>
    <col min="14" max="14" width="10.28515625" style="102" customWidth="1"/>
    <col min="15" max="15" width="2.28515625" style="102" customWidth="1"/>
    <col min="16" max="16" width="14.42578125" style="102" customWidth="1"/>
    <col min="17" max="256" width="12.28515625" style="102" hidden="1"/>
    <col min="257" max="257" width="53.85546875" style="102" hidden="1"/>
    <col min="258" max="259" width="7.7109375" style="102" hidden="1"/>
    <col min="260" max="260" width="8.28515625" style="102" hidden="1"/>
    <col min="261" max="261" width="8.42578125" style="102" hidden="1"/>
    <col min="262" max="262" width="9" style="102" hidden="1"/>
    <col min="263" max="263" width="8" style="102" hidden="1"/>
    <col min="264" max="269" width="12.28515625" style="102" hidden="1"/>
    <col min="270" max="270" width="11.28515625" style="102" hidden="1"/>
    <col min="271" max="512" width="12.28515625" style="102" hidden="1"/>
    <col min="513" max="513" width="53.85546875" style="102" hidden="1"/>
    <col min="514" max="515" width="7.7109375" style="102" hidden="1"/>
    <col min="516" max="516" width="8.28515625" style="102" hidden="1"/>
    <col min="517" max="517" width="8.42578125" style="102" hidden="1"/>
    <col min="518" max="518" width="9" style="102" hidden="1"/>
    <col min="519" max="519" width="8" style="102" hidden="1"/>
    <col min="520" max="525" width="12.28515625" style="102" hidden="1"/>
    <col min="526" max="526" width="11.28515625" style="102" hidden="1"/>
    <col min="527" max="768" width="12.28515625" style="102" hidden="1"/>
    <col min="769" max="769" width="53.85546875" style="102" hidden="1"/>
    <col min="770" max="771" width="7.7109375" style="102" hidden="1"/>
    <col min="772" max="772" width="8.28515625" style="102" hidden="1"/>
    <col min="773" max="773" width="8.42578125" style="102" hidden="1"/>
    <col min="774" max="774" width="9" style="102" hidden="1"/>
    <col min="775" max="775" width="8" style="102" hidden="1"/>
    <col min="776" max="781" width="12.28515625" style="102" hidden="1"/>
    <col min="782" max="782" width="11.28515625" style="102" hidden="1"/>
    <col min="783" max="1024" width="12.28515625" style="102" hidden="1"/>
    <col min="1025" max="1025" width="53.85546875" style="102" hidden="1"/>
    <col min="1026" max="1027" width="7.7109375" style="102" hidden="1"/>
    <col min="1028" max="1028" width="8.28515625" style="102" hidden="1"/>
    <col min="1029" max="1029" width="8.42578125" style="102" hidden="1"/>
    <col min="1030" max="1030" width="9" style="102" hidden="1"/>
    <col min="1031" max="1031" width="8" style="102" hidden="1"/>
    <col min="1032" max="1037" width="12.28515625" style="102" hidden="1"/>
    <col min="1038" max="1038" width="11.28515625" style="102" hidden="1"/>
    <col min="1039" max="1280" width="12.28515625" style="102" hidden="1"/>
    <col min="1281" max="1281" width="53.85546875" style="102" hidden="1"/>
    <col min="1282" max="1283" width="7.7109375" style="102" hidden="1"/>
    <col min="1284" max="1284" width="8.28515625" style="102" hidden="1"/>
    <col min="1285" max="1285" width="8.42578125" style="102" hidden="1"/>
    <col min="1286" max="1286" width="9" style="102" hidden="1"/>
    <col min="1287" max="1287" width="8" style="102" hidden="1"/>
    <col min="1288" max="1293" width="12.28515625" style="102" hidden="1"/>
    <col min="1294" max="1294" width="11.28515625" style="102" hidden="1"/>
    <col min="1295" max="1536" width="12.28515625" style="102" hidden="1"/>
    <col min="1537" max="1537" width="53.85546875" style="102" hidden="1"/>
    <col min="1538" max="1539" width="7.7109375" style="102" hidden="1"/>
    <col min="1540" max="1540" width="8.28515625" style="102" hidden="1"/>
    <col min="1541" max="1541" width="8.42578125" style="102" hidden="1"/>
    <col min="1542" max="1542" width="9" style="102" hidden="1"/>
    <col min="1543" max="1543" width="8" style="102" hidden="1"/>
    <col min="1544" max="1549" width="12.28515625" style="102" hidden="1"/>
    <col min="1550" max="1550" width="11.28515625" style="102" hidden="1"/>
    <col min="1551" max="1792" width="12.28515625" style="102" hidden="1"/>
    <col min="1793" max="1793" width="53.85546875" style="102" hidden="1"/>
    <col min="1794" max="1795" width="7.7109375" style="102" hidden="1"/>
    <col min="1796" max="1796" width="8.28515625" style="102" hidden="1"/>
    <col min="1797" max="1797" width="8.42578125" style="102" hidden="1"/>
    <col min="1798" max="1798" width="9" style="102" hidden="1"/>
    <col min="1799" max="1799" width="8" style="102" hidden="1"/>
    <col min="1800" max="1805" width="12.28515625" style="102" hidden="1"/>
    <col min="1806" max="1806" width="11.28515625" style="102" hidden="1"/>
    <col min="1807" max="2048" width="12.28515625" style="102" hidden="1"/>
    <col min="2049" max="2049" width="53.85546875" style="102" hidden="1"/>
    <col min="2050" max="2051" width="7.7109375" style="102" hidden="1"/>
    <col min="2052" max="2052" width="8.28515625" style="102" hidden="1"/>
    <col min="2053" max="2053" width="8.42578125" style="102" hidden="1"/>
    <col min="2054" max="2054" width="9" style="102" hidden="1"/>
    <col min="2055" max="2055" width="8" style="102" hidden="1"/>
    <col min="2056" max="2061" width="12.28515625" style="102" hidden="1"/>
    <col min="2062" max="2062" width="11.28515625" style="102" hidden="1"/>
    <col min="2063" max="2304" width="12.28515625" style="102" hidden="1"/>
    <col min="2305" max="2305" width="53.85546875" style="102" hidden="1"/>
    <col min="2306" max="2307" width="7.7109375" style="102" hidden="1"/>
    <col min="2308" max="2308" width="8.28515625" style="102" hidden="1"/>
    <col min="2309" max="2309" width="8.42578125" style="102" hidden="1"/>
    <col min="2310" max="2310" width="9" style="102" hidden="1"/>
    <col min="2311" max="2311" width="8" style="102" hidden="1"/>
    <col min="2312" max="2317" width="12.28515625" style="102" hidden="1"/>
    <col min="2318" max="2318" width="11.28515625" style="102" hidden="1"/>
    <col min="2319" max="2560" width="12.28515625" style="102" hidden="1"/>
    <col min="2561" max="2561" width="53.85546875" style="102" hidden="1"/>
    <col min="2562" max="2563" width="7.7109375" style="102" hidden="1"/>
    <col min="2564" max="2564" width="8.28515625" style="102" hidden="1"/>
    <col min="2565" max="2565" width="8.42578125" style="102" hidden="1"/>
    <col min="2566" max="2566" width="9" style="102" hidden="1"/>
    <col min="2567" max="2567" width="8" style="102" hidden="1"/>
    <col min="2568" max="2573" width="12.28515625" style="102" hidden="1"/>
    <col min="2574" max="2574" width="11.28515625" style="102" hidden="1"/>
    <col min="2575" max="2816" width="12.28515625" style="102" hidden="1"/>
    <col min="2817" max="2817" width="53.85546875" style="102" hidden="1"/>
    <col min="2818" max="2819" width="7.7109375" style="102" hidden="1"/>
    <col min="2820" max="2820" width="8.28515625" style="102" hidden="1"/>
    <col min="2821" max="2821" width="8.42578125" style="102" hidden="1"/>
    <col min="2822" max="2822" width="9" style="102" hidden="1"/>
    <col min="2823" max="2823" width="8" style="102" hidden="1"/>
    <col min="2824" max="2829" width="12.28515625" style="102" hidden="1"/>
    <col min="2830" max="2830" width="11.28515625" style="102" hidden="1"/>
    <col min="2831" max="3072" width="12.28515625" style="102" hidden="1"/>
    <col min="3073" max="3073" width="53.85546875" style="102" hidden="1"/>
    <col min="3074" max="3075" width="7.7109375" style="102" hidden="1"/>
    <col min="3076" max="3076" width="8.28515625" style="102" hidden="1"/>
    <col min="3077" max="3077" width="8.42578125" style="102" hidden="1"/>
    <col min="3078" max="3078" width="9" style="102" hidden="1"/>
    <col min="3079" max="3079" width="8" style="102" hidden="1"/>
    <col min="3080" max="3085" width="12.28515625" style="102" hidden="1"/>
    <col min="3086" max="3086" width="11.28515625" style="102" hidden="1"/>
    <col min="3087" max="3328" width="12.28515625" style="102" hidden="1"/>
    <col min="3329" max="3329" width="53.85546875" style="102" hidden="1"/>
    <col min="3330" max="3331" width="7.7109375" style="102" hidden="1"/>
    <col min="3332" max="3332" width="8.28515625" style="102" hidden="1"/>
    <col min="3333" max="3333" width="8.42578125" style="102" hidden="1"/>
    <col min="3334" max="3334" width="9" style="102" hidden="1"/>
    <col min="3335" max="3335" width="8" style="102" hidden="1"/>
    <col min="3336" max="3341" width="12.28515625" style="102" hidden="1"/>
    <col min="3342" max="3342" width="11.28515625" style="102" hidden="1"/>
    <col min="3343" max="3584" width="12.28515625" style="102" hidden="1"/>
    <col min="3585" max="3585" width="53.85546875" style="102" hidden="1"/>
    <col min="3586" max="3587" width="7.7109375" style="102" hidden="1"/>
    <col min="3588" max="3588" width="8.28515625" style="102" hidden="1"/>
    <col min="3589" max="3589" width="8.42578125" style="102" hidden="1"/>
    <col min="3590" max="3590" width="9" style="102" hidden="1"/>
    <col min="3591" max="3591" width="8" style="102" hidden="1"/>
    <col min="3592" max="3597" width="12.28515625" style="102" hidden="1"/>
    <col min="3598" max="3598" width="11.28515625" style="102" hidden="1"/>
    <col min="3599" max="3840" width="12.28515625" style="102" hidden="1"/>
    <col min="3841" max="3841" width="53.85546875" style="102" hidden="1"/>
    <col min="3842" max="3843" width="7.7109375" style="102" hidden="1"/>
    <col min="3844" max="3844" width="8.28515625" style="102" hidden="1"/>
    <col min="3845" max="3845" width="8.42578125" style="102" hidden="1"/>
    <col min="3846" max="3846" width="9" style="102" hidden="1"/>
    <col min="3847" max="3847" width="8" style="102" hidden="1"/>
    <col min="3848" max="3853" width="12.28515625" style="102" hidden="1"/>
    <col min="3854" max="3854" width="11.28515625" style="102" hidden="1"/>
    <col min="3855" max="4096" width="12.28515625" style="102" hidden="1"/>
    <col min="4097" max="4097" width="53.85546875" style="102" hidden="1"/>
    <col min="4098" max="4099" width="7.7109375" style="102" hidden="1"/>
    <col min="4100" max="4100" width="8.28515625" style="102" hidden="1"/>
    <col min="4101" max="4101" width="8.42578125" style="102" hidden="1"/>
    <col min="4102" max="4102" width="9" style="102" hidden="1"/>
    <col min="4103" max="4103" width="8" style="102" hidden="1"/>
    <col min="4104" max="4109" width="12.28515625" style="102" hidden="1"/>
    <col min="4110" max="4110" width="11.28515625" style="102" hidden="1"/>
    <col min="4111" max="4352" width="12.28515625" style="102" hidden="1"/>
    <col min="4353" max="4353" width="53.85546875" style="102" hidden="1"/>
    <col min="4354" max="4355" width="7.7109375" style="102" hidden="1"/>
    <col min="4356" max="4356" width="8.28515625" style="102" hidden="1"/>
    <col min="4357" max="4357" width="8.42578125" style="102" hidden="1"/>
    <col min="4358" max="4358" width="9" style="102" hidden="1"/>
    <col min="4359" max="4359" width="8" style="102" hidden="1"/>
    <col min="4360" max="4365" width="12.28515625" style="102" hidden="1"/>
    <col min="4366" max="4366" width="11.28515625" style="102" hidden="1"/>
    <col min="4367" max="4608" width="12.28515625" style="102" hidden="1"/>
    <col min="4609" max="4609" width="53.85546875" style="102" hidden="1"/>
    <col min="4610" max="4611" width="7.7109375" style="102" hidden="1"/>
    <col min="4612" max="4612" width="8.28515625" style="102" hidden="1"/>
    <col min="4613" max="4613" width="8.42578125" style="102" hidden="1"/>
    <col min="4614" max="4614" width="9" style="102" hidden="1"/>
    <col min="4615" max="4615" width="8" style="102" hidden="1"/>
    <col min="4616" max="4621" width="12.28515625" style="102" hidden="1"/>
    <col min="4622" max="4622" width="11.28515625" style="102" hidden="1"/>
    <col min="4623" max="4864" width="12.28515625" style="102" hidden="1"/>
    <col min="4865" max="4865" width="53.85546875" style="102" hidden="1"/>
    <col min="4866" max="4867" width="7.7109375" style="102" hidden="1"/>
    <col min="4868" max="4868" width="8.28515625" style="102" hidden="1"/>
    <col min="4869" max="4869" width="8.42578125" style="102" hidden="1"/>
    <col min="4870" max="4870" width="9" style="102" hidden="1"/>
    <col min="4871" max="4871" width="8" style="102" hidden="1"/>
    <col min="4872" max="4877" width="12.28515625" style="102" hidden="1"/>
    <col min="4878" max="4878" width="11.28515625" style="102" hidden="1"/>
    <col min="4879" max="5120" width="12.28515625" style="102" hidden="1"/>
    <col min="5121" max="5121" width="53.85546875" style="102" hidden="1"/>
    <col min="5122" max="5123" width="7.7109375" style="102" hidden="1"/>
    <col min="5124" max="5124" width="8.28515625" style="102" hidden="1"/>
    <col min="5125" max="5125" width="8.42578125" style="102" hidden="1"/>
    <col min="5126" max="5126" width="9" style="102" hidden="1"/>
    <col min="5127" max="5127" width="8" style="102" hidden="1"/>
    <col min="5128" max="5133" width="12.28515625" style="102" hidden="1"/>
    <col min="5134" max="5134" width="11.28515625" style="102" hidden="1"/>
    <col min="5135" max="5376" width="12.28515625" style="102" hidden="1"/>
    <col min="5377" max="5377" width="53.85546875" style="102" hidden="1"/>
    <col min="5378" max="5379" width="7.7109375" style="102" hidden="1"/>
    <col min="5380" max="5380" width="8.28515625" style="102" hidden="1"/>
    <col min="5381" max="5381" width="8.42578125" style="102" hidden="1"/>
    <col min="5382" max="5382" width="9" style="102" hidden="1"/>
    <col min="5383" max="5383" width="8" style="102" hidden="1"/>
    <col min="5384" max="5389" width="12.28515625" style="102" hidden="1"/>
    <col min="5390" max="5390" width="11.28515625" style="102" hidden="1"/>
    <col min="5391" max="5632" width="12.28515625" style="102" hidden="1"/>
    <col min="5633" max="5633" width="53.85546875" style="102" hidden="1"/>
    <col min="5634" max="5635" width="7.7109375" style="102" hidden="1"/>
    <col min="5636" max="5636" width="8.28515625" style="102" hidden="1"/>
    <col min="5637" max="5637" width="8.42578125" style="102" hidden="1"/>
    <col min="5638" max="5638" width="9" style="102" hidden="1"/>
    <col min="5639" max="5639" width="8" style="102" hidden="1"/>
    <col min="5640" max="5645" width="12.28515625" style="102" hidden="1"/>
    <col min="5646" max="5646" width="11.28515625" style="102" hidden="1"/>
    <col min="5647" max="5888" width="12.28515625" style="102" hidden="1"/>
    <col min="5889" max="5889" width="53.85546875" style="102" hidden="1"/>
    <col min="5890" max="5891" width="7.7109375" style="102" hidden="1"/>
    <col min="5892" max="5892" width="8.28515625" style="102" hidden="1"/>
    <col min="5893" max="5893" width="8.42578125" style="102" hidden="1"/>
    <col min="5894" max="5894" width="9" style="102" hidden="1"/>
    <col min="5895" max="5895" width="8" style="102" hidden="1"/>
    <col min="5896" max="5901" width="12.28515625" style="102" hidden="1"/>
    <col min="5902" max="5902" width="11.28515625" style="102" hidden="1"/>
    <col min="5903" max="6144" width="12.28515625" style="102" hidden="1"/>
    <col min="6145" max="6145" width="53.85546875" style="102" hidden="1"/>
    <col min="6146" max="6147" width="7.7109375" style="102" hidden="1"/>
    <col min="6148" max="6148" width="8.28515625" style="102" hidden="1"/>
    <col min="6149" max="6149" width="8.42578125" style="102" hidden="1"/>
    <col min="6150" max="6150" width="9" style="102" hidden="1"/>
    <col min="6151" max="6151" width="8" style="102" hidden="1"/>
    <col min="6152" max="6157" width="12.28515625" style="102" hidden="1"/>
    <col min="6158" max="6158" width="11.28515625" style="102" hidden="1"/>
    <col min="6159" max="6400" width="12.28515625" style="102" hidden="1"/>
    <col min="6401" max="6401" width="53.85546875" style="102" hidden="1"/>
    <col min="6402" max="6403" width="7.7109375" style="102" hidden="1"/>
    <col min="6404" max="6404" width="8.28515625" style="102" hidden="1"/>
    <col min="6405" max="6405" width="8.42578125" style="102" hidden="1"/>
    <col min="6406" max="6406" width="9" style="102" hidden="1"/>
    <col min="6407" max="6407" width="8" style="102" hidden="1"/>
    <col min="6408" max="6413" width="12.28515625" style="102" hidden="1"/>
    <col min="6414" max="6414" width="11.28515625" style="102" hidden="1"/>
    <col min="6415" max="6656" width="12.28515625" style="102" hidden="1"/>
    <col min="6657" max="6657" width="53.85546875" style="102" hidden="1"/>
    <col min="6658" max="6659" width="7.7109375" style="102" hidden="1"/>
    <col min="6660" max="6660" width="8.28515625" style="102" hidden="1"/>
    <col min="6661" max="6661" width="8.42578125" style="102" hidden="1"/>
    <col min="6662" max="6662" width="9" style="102" hidden="1"/>
    <col min="6663" max="6663" width="8" style="102" hidden="1"/>
    <col min="6664" max="6669" width="12.28515625" style="102" hidden="1"/>
    <col min="6670" max="6670" width="11.28515625" style="102" hidden="1"/>
    <col min="6671" max="6912" width="12.28515625" style="102" hidden="1"/>
    <col min="6913" max="6913" width="53.85546875" style="102" hidden="1"/>
    <col min="6914" max="6915" width="7.7109375" style="102" hidden="1"/>
    <col min="6916" max="6916" width="8.28515625" style="102" hidden="1"/>
    <col min="6917" max="6917" width="8.42578125" style="102" hidden="1"/>
    <col min="6918" max="6918" width="9" style="102" hidden="1"/>
    <col min="6919" max="6919" width="8" style="102" hidden="1"/>
    <col min="6920" max="6925" width="12.28515625" style="102" hidden="1"/>
    <col min="6926" max="6926" width="11.28515625" style="102" hidden="1"/>
    <col min="6927" max="7168" width="12.28515625" style="102" hidden="1"/>
    <col min="7169" max="7169" width="53.85546875" style="102" hidden="1"/>
    <col min="7170" max="7171" width="7.7109375" style="102" hidden="1"/>
    <col min="7172" max="7172" width="8.28515625" style="102" hidden="1"/>
    <col min="7173" max="7173" width="8.42578125" style="102" hidden="1"/>
    <col min="7174" max="7174" width="9" style="102" hidden="1"/>
    <col min="7175" max="7175" width="8" style="102" hidden="1"/>
    <col min="7176" max="7181" width="12.28515625" style="102" hidden="1"/>
    <col min="7182" max="7182" width="11.28515625" style="102" hidden="1"/>
    <col min="7183" max="7424" width="12.28515625" style="102" hidden="1"/>
    <col min="7425" max="7425" width="53.85546875" style="102" hidden="1"/>
    <col min="7426" max="7427" width="7.7109375" style="102" hidden="1"/>
    <col min="7428" max="7428" width="8.28515625" style="102" hidden="1"/>
    <col min="7429" max="7429" width="8.42578125" style="102" hidden="1"/>
    <col min="7430" max="7430" width="9" style="102" hidden="1"/>
    <col min="7431" max="7431" width="8" style="102" hidden="1"/>
    <col min="7432" max="7437" width="12.28515625" style="102" hidden="1"/>
    <col min="7438" max="7438" width="11.28515625" style="102" hidden="1"/>
    <col min="7439" max="7680" width="12.28515625" style="102" hidden="1"/>
    <col min="7681" max="7681" width="53.85546875" style="102" hidden="1"/>
    <col min="7682" max="7683" width="7.7109375" style="102" hidden="1"/>
    <col min="7684" max="7684" width="8.28515625" style="102" hidden="1"/>
    <col min="7685" max="7685" width="8.42578125" style="102" hidden="1"/>
    <col min="7686" max="7686" width="9" style="102" hidden="1"/>
    <col min="7687" max="7687" width="8" style="102" hidden="1"/>
    <col min="7688" max="7693" width="12.28515625" style="102" hidden="1"/>
    <col min="7694" max="7694" width="11.28515625" style="102" hidden="1"/>
    <col min="7695" max="7936" width="12.28515625" style="102" hidden="1"/>
    <col min="7937" max="7937" width="53.85546875" style="102" hidden="1"/>
    <col min="7938" max="7939" width="7.7109375" style="102" hidden="1"/>
    <col min="7940" max="7940" width="8.28515625" style="102" hidden="1"/>
    <col min="7941" max="7941" width="8.42578125" style="102" hidden="1"/>
    <col min="7942" max="7942" width="9" style="102" hidden="1"/>
    <col min="7943" max="7943" width="8" style="102" hidden="1"/>
    <col min="7944" max="7949" width="12.28515625" style="102" hidden="1"/>
    <col min="7950" max="7950" width="11.28515625" style="102" hidden="1"/>
    <col min="7951" max="8192" width="12.28515625" style="102" hidden="1"/>
    <col min="8193" max="8193" width="53.85546875" style="102" hidden="1"/>
    <col min="8194" max="8195" width="7.7109375" style="102" hidden="1"/>
    <col min="8196" max="8196" width="8.28515625" style="102" hidden="1"/>
    <col min="8197" max="8197" width="8.42578125" style="102" hidden="1"/>
    <col min="8198" max="8198" width="9" style="102" hidden="1"/>
    <col min="8199" max="8199" width="8" style="102" hidden="1"/>
    <col min="8200" max="8205" width="12.28515625" style="102" hidden="1"/>
    <col min="8206" max="8206" width="11.28515625" style="102" hidden="1"/>
    <col min="8207" max="8448" width="12.28515625" style="102" hidden="1"/>
    <col min="8449" max="8449" width="53.85546875" style="102" hidden="1"/>
    <col min="8450" max="8451" width="7.7109375" style="102" hidden="1"/>
    <col min="8452" max="8452" width="8.28515625" style="102" hidden="1"/>
    <col min="8453" max="8453" width="8.42578125" style="102" hidden="1"/>
    <col min="8454" max="8454" width="9" style="102" hidden="1"/>
    <col min="8455" max="8455" width="8" style="102" hidden="1"/>
    <col min="8456" max="8461" width="12.28515625" style="102" hidden="1"/>
    <col min="8462" max="8462" width="11.28515625" style="102" hidden="1"/>
    <col min="8463" max="8704" width="12.28515625" style="102" hidden="1"/>
    <col min="8705" max="8705" width="53.85546875" style="102" hidden="1"/>
    <col min="8706" max="8707" width="7.7109375" style="102" hidden="1"/>
    <col min="8708" max="8708" width="8.28515625" style="102" hidden="1"/>
    <col min="8709" max="8709" width="8.42578125" style="102" hidden="1"/>
    <col min="8710" max="8710" width="9" style="102" hidden="1"/>
    <col min="8711" max="8711" width="8" style="102" hidden="1"/>
    <col min="8712" max="8717" width="12.28515625" style="102" hidden="1"/>
    <col min="8718" max="8718" width="11.28515625" style="102" hidden="1"/>
    <col min="8719" max="8960" width="12.28515625" style="102" hidden="1"/>
    <col min="8961" max="8961" width="53.85546875" style="102" hidden="1"/>
    <col min="8962" max="8963" width="7.7109375" style="102" hidden="1"/>
    <col min="8964" max="8964" width="8.28515625" style="102" hidden="1"/>
    <col min="8965" max="8965" width="8.42578125" style="102" hidden="1"/>
    <col min="8966" max="8966" width="9" style="102" hidden="1"/>
    <col min="8967" max="8967" width="8" style="102" hidden="1"/>
    <col min="8968" max="8973" width="12.28515625" style="102" hidden="1"/>
    <col min="8974" max="8974" width="11.28515625" style="102" hidden="1"/>
    <col min="8975" max="9216" width="12.28515625" style="102" hidden="1"/>
    <col min="9217" max="9217" width="53.85546875" style="102" hidden="1"/>
    <col min="9218" max="9219" width="7.7109375" style="102" hidden="1"/>
    <col min="9220" max="9220" width="8.28515625" style="102" hidden="1"/>
    <col min="9221" max="9221" width="8.42578125" style="102" hidden="1"/>
    <col min="9222" max="9222" width="9" style="102" hidden="1"/>
    <col min="9223" max="9223" width="8" style="102" hidden="1"/>
    <col min="9224" max="9229" width="12.28515625" style="102" hidden="1"/>
    <col min="9230" max="9230" width="11.28515625" style="102" hidden="1"/>
    <col min="9231" max="9472" width="12.28515625" style="102" hidden="1"/>
    <col min="9473" max="9473" width="53.85546875" style="102" hidden="1"/>
    <col min="9474" max="9475" width="7.7109375" style="102" hidden="1"/>
    <col min="9476" max="9476" width="8.28515625" style="102" hidden="1"/>
    <col min="9477" max="9477" width="8.42578125" style="102" hidden="1"/>
    <col min="9478" max="9478" width="9" style="102" hidden="1"/>
    <col min="9479" max="9479" width="8" style="102" hidden="1"/>
    <col min="9480" max="9485" width="12.28515625" style="102" hidden="1"/>
    <col min="9486" max="9486" width="11.28515625" style="102" hidden="1"/>
    <col min="9487" max="9728" width="12.28515625" style="102" hidden="1"/>
    <col min="9729" max="9729" width="53.85546875" style="102" hidden="1"/>
    <col min="9730" max="9731" width="7.7109375" style="102" hidden="1"/>
    <col min="9732" max="9732" width="8.28515625" style="102" hidden="1"/>
    <col min="9733" max="9733" width="8.42578125" style="102" hidden="1"/>
    <col min="9734" max="9734" width="9" style="102" hidden="1"/>
    <col min="9735" max="9735" width="8" style="102" hidden="1"/>
    <col min="9736" max="9741" width="12.28515625" style="102" hidden="1"/>
    <col min="9742" max="9742" width="11.28515625" style="102" hidden="1"/>
    <col min="9743" max="9984" width="12.28515625" style="102" hidden="1"/>
    <col min="9985" max="9985" width="53.85546875" style="102" hidden="1"/>
    <col min="9986" max="9987" width="7.7109375" style="102" hidden="1"/>
    <col min="9988" max="9988" width="8.28515625" style="102" hidden="1"/>
    <col min="9989" max="9989" width="8.42578125" style="102" hidden="1"/>
    <col min="9990" max="9990" width="9" style="102" hidden="1"/>
    <col min="9991" max="9991" width="8" style="102" hidden="1"/>
    <col min="9992" max="9997" width="12.28515625" style="102" hidden="1"/>
    <col min="9998" max="9998" width="11.28515625" style="102" hidden="1"/>
    <col min="9999" max="10240" width="12.28515625" style="102" hidden="1"/>
    <col min="10241" max="10241" width="53.85546875" style="102" hidden="1"/>
    <col min="10242" max="10243" width="7.7109375" style="102" hidden="1"/>
    <col min="10244" max="10244" width="8.28515625" style="102" hidden="1"/>
    <col min="10245" max="10245" width="8.42578125" style="102" hidden="1"/>
    <col min="10246" max="10246" width="9" style="102" hidden="1"/>
    <col min="10247" max="10247" width="8" style="102" hidden="1"/>
    <col min="10248" max="10253" width="12.28515625" style="102" hidden="1"/>
    <col min="10254" max="10254" width="11.28515625" style="102" hidden="1"/>
    <col min="10255" max="10496" width="12.28515625" style="102" hidden="1"/>
    <col min="10497" max="10497" width="53.85546875" style="102" hidden="1"/>
    <col min="10498" max="10499" width="7.7109375" style="102" hidden="1"/>
    <col min="10500" max="10500" width="8.28515625" style="102" hidden="1"/>
    <col min="10501" max="10501" width="8.42578125" style="102" hidden="1"/>
    <col min="10502" max="10502" width="9" style="102" hidden="1"/>
    <col min="10503" max="10503" width="8" style="102" hidden="1"/>
    <col min="10504" max="10509" width="12.28515625" style="102" hidden="1"/>
    <col min="10510" max="10510" width="11.28515625" style="102" hidden="1"/>
    <col min="10511" max="10752" width="12.28515625" style="102" hidden="1"/>
    <col min="10753" max="10753" width="53.85546875" style="102" hidden="1"/>
    <col min="10754" max="10755" width="7.7109375" style="102" hidden="1"/>
    <col min="10756" max="10756" width="8.28515625" style="102" hidden="1"/>
    <col min="10757" max="10757" width="8.42578125" style="102" hidden="1"/>
    <col min="10758" max="10758" width="9" style="102" hidden="1"/>
    <col min="10759" max="10759" width="8" style="102" hidden="1"/>
    <col min="10760" max="10765" width="12.28515625" style="102" hidden="1"/>
    <col min="10766" max="10766" width="11.28515625" style="102" hidden="1"/>
    <col min="10767" max="11008" width="12.28515625" style="102" hidden="1"/>
    <col min="11009" max="11009" width="53.85546875" style="102" hidden="1"/>
    <col min="11010" max="11011" width="7.7109375" style="102" hidden="1"/>
    <col min="11012" max="11012" width="8.28515625" style="102" hidden="1"/>
    <col min="11013" max="11013" width="8.42578125" style="102" hidden="1"/>
    <col min="11014" max="11014" width="9" style="102" hidden="1"/>
    <col min="11015" max="11015" width="8" style="102" hidden="1"/>
    <col min="11016" max="11021" width="12.28515625" style="102" hidden="1"/>
    <col min="11022" max="11022" width="11.28515625" style="102" hidden="1"/>
    <col min="11023" max="11264" width="12.28515625" style="102" hidden="1"/>
    <col min="11265" max="11265" width="53.85546875" style="102" hidden="1"/>
    <col min="11266" max="11267" width="7.7109375" style="102" hidden="1"/>
    <col min="11268" max="11268" width="8.28515625" style="102" hidden="1"/>
    <col min="11269" max="11269" width="8.42578125" style="102" hidden="1"/>
    <col min="11270" max="11270" width="9" style="102" hidden="1"/>
    <col min="11271" max="11271" width="8" style="102" hidden="1"/>
    <col min="11272" max="11277" width="12.28515625" style="102" hidden="1"/>
    <col min="11278" max="11278" width="11.28515625" style="102" hidden="1"/>
    <col min="11279" max="11520" width="12.28515625" style="102" hidden="1"/>
    <col min="11521" max="11521" width="53.85546875" style="102" hidden="1"/>
    <col min="11522" max="11523" width="7.7109375" style="102" hidden="1"/>
    <col min="11524" max="11524" width="8.28515625" style="102" hidden="1"/>
    <col min="11525" max="11525" width="8.42578125" style="102" hidden="1"/>
    <col min="11526" max="11526" width="9" style="102" hidden="1"/>
    <col min="11527" max="11527" width="8" style="102" hidden="1"/>
    <col min="11528" max="11533" width="12.28515625" style="102" hidden="1"/>
    <col min="11534" max="11534" width="11.28515625" style="102" hidden="1"/>
    <col min="11535" max="11776" width="12.28515625" style="102" hidden="1"/>
    <col min="11777" max="11777" width="53.85546875" style="102" hidden="1"/>
    <col min="11778" max="11779" width="7.7109375" style="102" hidden="1"/>
    <col min="11780" max="11780" width="8.28515625" style="102" hidden="1"/>
    <col min="11781" max="11781" width="8.42578125" style="102" hidden="1"/>
    <col min="11782" max="11782" width="9" style="102" hidden="1"/>
    <col min="11783" max="11783" width="8" style="102" hidden="1"/>
    <col min="11784" max="11789" width="12.28515625" style="102" hidden="1"/>
    <col min="11790" max="11790" width="11.28515625" style="102" hidden="1"/>
    <col min="11791" max="12032" width="12.28515625" style="102" hidden="1"/>
    <col min="12033" max="12033" width="53.85546875" style="102" hidden="1"/>
    <col min="12034" max="12035" width="7.7109375" style="102" hidden="1"/>
    <col min="12036" max="12036" width="8.28515625" style="102" hidden="1"/>
    <col min="12037" max="12037" width="8.42578125" style="102" hidden="1"/>
    <col min="12038" max="12038" width="9" style="102" hidden="1"/>
    <col min="12039" max="12039" width="8" style="102" hidden="1"/>
    <col min="12040" max="12045" width="12.28515625" style="102" hidden="1"/>
    <col min="12046" max="12046" width="11.28515625" style="102" hidden="1"/>
    <col min="12047" max="12288" width="12.28515625" style="102" hidden="1"/>
    <col min="12289" max="12289" width="53.85546875" style="102" hidden="1"/>
    <col min="12290" max="12291" width="7.7109375" style="102" hidden="1"/>
    <col min="12292" max="12292" width="8.28515625" style="102" hidden="1"/>
    <col min="12293" max="12293" width="8.42578125" style="102" hidden="1"/>
    <col min="12294" max="12294" width="9" style="102" hidden="1"/>
    <col min="12295" max="12295" width="8" style="102" hidden="1"/>
    <col min="12296" max="12301" width="12.28515625" style="102" hidden="1"/>
    <col min="12302" max="12302" width="11.28515625" style="102" hidden="1"/>
    <col min="12303" max="12544" width="12.28515625" style="102" hidden="1"/>
    <col min="12545" max="12545" width="53.85546875" style="102" hidden="1"/>
    <col min="12546" max="12547" width="7.7109375" style="102" hidden="1"/>
    <col min="12548" max="12548" width="8.28515625" style="102" hidden="1"/>
    <col min="12549" max="12549" width="8.42578125" style="102" hidden="1"/>
    <col min="12550" max="12550" width="9" style="102" hidden="1"/>
    <col min="12551" max="12551" width="8" style="102" hidden="1"/>
    <col min="12552" max="12557" width="12.28515625" style="102" hidden="1"/>
    <col min="12558" max="12558" width="11.28515625" style="102" hidden="1"/>
    <col min="12559" max="12800" width="12.28515625" style="102" hidden="1"/>
    <col min="12801" max="12801" width="53.85546875" style="102" hidden="1"/>
    <col min="12802" max="12803" width="7.7109375" style="102" hidden="1"/>
    <col min="12804" max="12804" width="8.28515625" style="102" hidden="1"/>
    <col min="12805" max="12805" width="8.42578125" style="102" hidden="1"/>
    <col min="12806" max="12806" width="9" style="102" hidden="1"/>
    <col min="12807" max="12807" width="8" style="102" hidden="1"/>
    <col min="12808" max="12813" width="12.28515625" style="102" hidden="1"/>
    <col min="12814" max="12814" width="11.28515625" style="102" hidden="1"/>
    <col min="12815" max="13056" width="12.28515625" style="102" hidden="1"/>
    <col min="13057" max="13057" width="53.85546875" style="102" hidden="1"/>
    <col min="13058" max="13059" width="7.7109375" style="102" hidden="1"/>
    <col min="13060" max="13060" width="8.28515625" style="102" hidden="1"/>
    <col min="13061" max="13061" width="8.42578125" style="102" hidden="1"/>
    <col min="13062" max="13062" width="9" style="102" hidden="1"/>
    <col min="13063" max="13063" width="8" style="102" hidden="1"/>
    <col min="13064" max="13069" width="12.28515625" style="102" hidden="1"/>
    <col min="13070" max="13070" width="11.28515625" style="102" hidden="1"/>
    <col min="13071" max="13312" width="12.28515625" style="102" hidden="1"/>
    <col min="13313" max="13313" width="53.85546875" style="102" hidden="1"/>
    <col min="13314" max="13315" width="7.7109375" style="102" hidden="1"/>
    <col min="13316" max="13316" width="8.28515625" style="102" hidden="1"/>
    <col min="13317" max="13317" width="8.42578125" style="102" hidden="1"/>
    <col min="13318" max="13318" width="9" style="102" hidden="1"/>
    <col min="13319" max="13319" width="8" style="102" hidden="1"/>
    <col min="13320" max="13325" width="12.28515625" style="102" hidden="1"/>
    <col min="13326" max="13326" width="11.28515625" style="102" hidden="1"/>
    <col min="13327" max="13568" width="12.28515625" style="102" hidden="1"/>
    <col min="13569" max="13569" width="53.85546875" style="102" hidden="1"/>
    <col min="13570" max="13571" width="7.7109375" style="102" hidden="1"/>
    <col min="13572" max="13572" width="8.28515625" style="102" hidden="1"/>
    <col min="13573" max="13573" width="8.42578125" style="102" hidden="1"/>
    <col min="13574" max="13574" width="9" style="102" hidden="1"/>
    <col min="13575" max="13575" width="8" style="102" hidden="1"/>
    <col min="13576" max="13581" width="12.28515625" style="102" hidden="1"/>
    <col min="13582" max="13582" width="11.28515625" style="102" hidden="1"/>
    <col min="13583" max="13824" width="12.28515625" style="102" hidden="1"/>
    <col min="13825" max="13825" width="53.85546875" style="102" hidden="1"/>
    <col min="13826" max="13827" width="7.7109375" style="102" hidden="1"/>
    <col min="13828" max="13828" width="8.28515625" style="102" hidden="1"/>
    <col min="13829" max="13829" width="8.42578125" style="102" hidden="1"/>
    <col min="13830" max="13830" width="9" style="102" hidden="1"/>
    <col min="13831" max="13831" width="8" style="102" hidden="1"/>
    <col min="13832" max="13837" width="12.28515625" style="102" hidden="1"/>
    <col min="13838" max="13838" width="11.28515625" style="102" hidden="1"/>
    <col min="13839" max="14080" width="12.28515625" style="102" hidden="1"/>
    <col min="14081" max="14081" width="53.85546875" style="102" hidden="1"/>
    <col min="14082" max="14083" width="7.7109375" style="102" hidden="1"/>
    <col min="14084" max="14084" width="8.28515625" style="102" hidden="1"/>
    <col min="14085" max="14085" width="8.42578125" style="102" hidden="1"/>
    <col min="14086" max="14086" width="9" style="102" hidden="1"/>
    <col min="14087" max="14087" width="8" style="102" hidden="1"/>
    <col min="14088" max="14093" width="12.28515625" style="102" hidden="1"/>
    <col min="14094" max="14094" width="11.28515625" style="102" hidden="1"/>
    <col min="14095" max="14336" width="12.28515625" style="102" hidden="1"/>
    <col min="14337" max="14337" width="53.85546875" style="102" hidden="1"/>
    <col min="14338" max="14339" width="7.7109375" style="102" hidden="1"/>
    <col min="14340" max="14340" width="8.28515625" style="102" hidden="1"/>
    <col min="14341" max="14341" width="8.42578125" style="102" hidden="1"/>
    <col min="14342" max="14342" width="9" style="102" hidden="1"/>
    <col min="14343" max="14343" width="8" style="102" hidden="1"/>
    <col min="14344" max="14349" width="12.28515625" style="102" hidden="1"/>
    <col min="14350" max="14350" width="11.28515625" style="102" hidden="1"/>
    <col min="14351" max="14592" width="12.28515625" style="102" hidden="1"/>
    <col min="14593" max="14593" width="53.85546875" style="102" hidden="1"/>
    <col min="14594" max="14595" width="7.7109375" style="102" hidden="1"/>
    <col min="14596" max="14596" width="8.28515625" style="102" hidden="1"/>
    <col min="14597" max="14597" width="8.42578125" style="102" hidden="1"/>
    <col min="14598" max="14598" width="9" style="102" hidden="1"/>
    <col min="14599" max="14599" width="8" style="102" hidden="1"/>
    <col min="14600" max="14605" width="12.28515625" style="102" hidden="1"/>
    <col min="14606" max="14606" width="11.28515625" style="102" hidden="1"/>
    <col min="14607" max="14848" width="12.28515625" style="102" hidden="1"/>
    <col min="14849" max="14849" width="53.85546875" style="102" hidden="1"/>
    <col min="14850" max="14851" width="7.7109375" style="102" hidden="1"/>
    <col min="14852" max="14852" width="8.28515625" style="102" hidden="1"/>
    <col min="14853" max="14853" width="8.42578125" style="102" hidden="1"/>
    <col min="14854" max="14854" width="9" style="102" hidden="1"/>
    <col min="14855" max="14855" width="8" style="102" hidden="1"/>
    <col min="14856" max="14861" width="12.28515625" style="102" hidden="1"/>
    <col min="14862" max="14862" width="11.28515625" style="102" hidden="1"/>
    <col min="14863" max="15104" width="12.28515625" style="102" hidden="1"/>
    <col min="15105" max="15105" width="53.85546875" style="102" hidden="1"/>
    <col min="15106" max="15107" width="7.7109375" style="102" hidden="1"/>
    <col min="15108" max="15108" width="8.28515625" style="102" hidden="1"/>
    <col min="15109" max="15109" width="8.42578125" style="102" hidden="1"/>
    <col min="15110" max="15110" width="9" style="102" hidden="1"/>
    <col min="15111" max="15111" width="8" style="102" hidden="1"/>
    <col min="15112" max="15117" width="12.28515625" style="102" hidden="1"/>
    <col min="15118" max="15118" width="11.28515625" style="102" hidden="1"/>
    <col min="15119" max="15360" width="12.28515625" style="102" hidden="1"/>
    <col min="15361" max="15361" width="53.85546875" style="102" hidden="1"/>
    <col min="15362" max="15363" width="7.7109375" style="102" hidden="1"/>
    <col min="15364" max="15364" width="8.28515625" style="102" hidden="1"/>
    <col min="15365" max="15365" width="8.42578125" style="102" hidden="1"/>
    <col min="15366" max="15366" width="9" style="102" hidden="1"/>
    <col min="15367" max="15367" width="8" style="102" hidden="1"/>
    <col min="15368" max="15373" width="12.28515625" style="102" hidden="1"/>
    <col min="15374" max="15374" width="11.28515625" style="102" hidden="1"/>
    <col min="15375" max="15616" width="12.28515625" style="102" hidden="1"/>
    <col min="15617" max="15617" width="53.85546875" style="102" hidden="1"/>
    <col min="15618" max="15619" width="7.7109375" style="102" hidden="1"/>
    <col min="15620" max="15620" width="8.28515625" style="102" hidden="1"/>
    <col min="15621" max="15621" width="8.42578125" style="102" hidden="1"/>
    <col min="15622" max="15622" width="9" style="102" hidden="1"/>
    <col min="15623" max="15623" width="8" style="102" hidden="1"/>
    <col min="15624" max="15629" width="12.28515625" style="102" hidden="1"/>
    <col min="15630" max="15630" width="11.28515625" style="102" hidden="1"/>
    <col min="15631" max="15872" width="12.28515625" style="102" hidden="1"/>
    <col min="15873" max="15873" width="53.85546875" style="102" hidden="1"/>
    <col min="15874" max="15875" width="7.7109375" style="102" hidden="1"/>
    <col min="15876" max="15876" width="8.28515625" style="102" hidden="1"/>
    <col min="15877" max="15877" width="8.42578125" style="102" hidden="1"/>
    <col min="15878" max="15878" width="9" style="102" hidden="1"/>
    <col min="15879" max="15879" width="8" style="102" hidden="1"/>
    <col min="15880" max="15885" width="12.28515625" style="102" hidden="1"/>
    <col min="15886" max="15886" width="11.28515625" style="102" hidden="1"/>
    <col min="15887" max="16128" width="12.28515625" style="102" hidden="1"/>
    <col min="16129" max="16129" width="53.85546875" style="102" hidden="1"/>
    <col min="16130" max="16131" width="7.7109375" style="102" hidden="1"/>
    <col min="16132" max="16132" width="8.28515625" style="102" hidden="1"/>
    <col min="16133" max="16133" width="8.42578125" style="102" hidden="1"/>
    <col min="16134" max="16134" width="9" style="102" hidden="1"/>
    <col min="16135" max="16135" width="8" style="102" hidden="1"/>
    <col min="16136" max="16141" width="12.28515625" style="102" hidden="1"/>
    <col min="16142" max="16142" width="11.28515625" style="102" hidden="1"/>
    <col min="16143" max="16384" width="12.28515625" style="102" hidden="1"/>
  </cols>
  <sheetData>
    <row r="1" spans="1:246" ht="15.75" x14ac:dyDescent="0.25">
      <c r="A1" s="98"/>
      <c r="B1" s="98"/>
      <c r="C1" s="141"/>
      <c r="D1" s="98"/>
      <c r="E1" s="98"/>
      <c r="F1" s="98"/>
      <c r="G1" s="98"/>
      <c r="H1" s="98"/>
      <c r="I1" s="98"/>
      <c r="N1" s="98"/>
      <c r="P1" s="192" t="s">
        <v>186</v>
      </c>
    </row>
    <row r="2" spans="1:246" ht="15.75" customHeight="1" x14ac:dyDescent="0.3">
      <c r="A2" s="229" t="s">
        <v>136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</row>
    <row r="3" spans="1:246" ht="18.75" customHeight="1" x14ac:dyDescent="0.25">
      <c r="A3" s="230" t="s">
        <v>137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</row>
    <row r="4" spans="1:246" ht="8.1" customHeight="1" x14ac:dyDescent="0.25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</row>
    <row r="5" spans="1:246" ht="18.75" customHeight="1" x14ac:dyDescent="0.3">
      <c r="A5" s="229" t="s">
        <v>138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</row>
    <row r="6" spans="1:246" ht="18.75" x14ac:dyDescent="0.3">
      <c r="A6" s="229" t="s">
        <v>139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</row>
    <row r="7" spans="1:246" ht="6" customHeight="1" thickBot="1" x14ac:dyDescent="0.25">
      <c r="A7" s="107"/>
      <c r="B7" s="107"/>
      <c r="C7" s="107"/>
      <c r="D7" s="107"/>
      <c r="E7" s="107"/>
      <c r="G7" s="107"/>
      <c r="H7" s="107"/>
      <c r="N7" s="107"/>
    </row>
    <row r="8" spans="1:246" s="3" customFormat="1" ht="16.5" customHeight="1" x14ac:dyDescent="0.2">
      <c r="A8" s="231" t="s">
        <v>140</v>
      </c>
      <c r="B8" s="227" t="s">
        <v>153</v>
      </c>
      <c r="C8" s="227" t="s">
        <v>154</v>
      </c>
      <c r="D8" s="227" t="s">
        <v>155</v>
      </c>
      <c r="E8" s="227" t="s">
        <v>156</v>
      </c>
      <c r="F8" s="227" t="s">
        <v>157</v>
      </c>
      <c r="G8" s="227" t="s">
        <v>158</v>
      </c>
      <c r="H8" s="227" t="s">
        <v>159</v>
      </c>
      <c r="I8" s="227" t="s">
        <v>160</v>
      </c>
      <c r="J8" s="227" t="s">
        <v>161</v>
      </c>
      <c r="K8" s="227" t="s">
        <v>162</v>
      </c>
      <c r="L8" s="227" t="s">
        <v>163</v>
      </c>
      <c r="M8" s="227" t="s">
        <v>164</v>
      </c>
      <c r="N8" s="227" t="s">
        <v>165</v>
      </c>
    </row>
    <row r="9" spans="1:246" s="3" customFormat="1" ht="23.25" customHeight="1" thickBot="1" x14ac:dyDescent="0.25">
      <c r="A9" s="232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</row>
    <row r="10" spans="1:246" s="10" customFormat="1" ht="12.75" x14ac:dyDescent="0.2">
      <c r="A10" s="8" t="s">
        <v>210</v>
      </c>
      <c r="B10" s="114">
        <f>IF($A10="","",'Situfin serie mensual'!IH2)</f>
        <v>3160.2397387120004</v>
      </c>
      <c r="C10" s="114">
        <f>IF($A10="","",'Situfin serie mensual'!II2)</f>
        <v>2725.3689210520001</v>
      </c>
      <c r="D10" s="114">
        <f>IF($A10="","",'Situfin serie mensual'!IJ2)</f>
        <v>3663.6910619100004</v>
      </c>
      <c r="E10" s="114">
        <f>IF($A10="","",'Situfin serie mensual'!IK2)</f>
        <v>3757.1571939859996</v>
      </c>
      <c r="F10" s="114">
        <f>IF($A10="","",'Situfin serie mensual'!IL2)</f>
        <v>4261.0299709129995</v>
      </c>
      <c r="G10" s="114">
        <f>IF($A10="","",'Situfin serie mensual'!IM2)</f>
        <v>3561.1343769650002</v>
      </c>
      <c r="H10" s="114">
        <f>IF($A10="","",'Situfin serie mensual'!IN2)</f>
        <v>4099.5153899520001</v>
      </c>
      <c r="I10" s="114">
        <f>IF($A10="","",'Situfin serie mensual'!IO2)</f>
        <v>3355.974272125</v>
      </c>
      <c r="J10" s="114">
        <f>IF($A10="","",'Situfin serie mensual'!IP2)</f>
        <v>3923.9104503730005</v>
      </c>
      <c r="K10" s="114">
        <f>IF($A10="","",'Situfin serie mensual'!IQ2)</f>
        <v>3443.18931028</v>
      </c>
      <c r="L10" s="114">
        <f>IF($A10="","",'Situfin serie mensual'!IR2)</f>
        <v>3940.359801611</v>
      </c>
      <c r="M10" s="114">
        <f>IF($A10="","",'Situfin serie mensual'!IS2)</f>
        <v>0</v>
      </c>
      <c r="N10" s="114">
        <f>+SUM(B10:M10)</f>
        <v>39891.570487879006</v>
      </c>
    </row>
    <row r="11" spans="1:246" s="10" customFormat="1" ht="12.75" x14ac:dyDescent="0.2">
      <c r="A11" s="8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246" s="10" customFormat="1" ht="12.75" outlineLevel="1" x14ac:dyDescent="0.2">
      <c r="A12" s="10" t="s">
        <v>93</v>
      </c>
      <c r="B12" s="114">
        <f>IF($A12="","",'Situfin serie mensual'!IH4)</f>
        <v>2313.7939413660006</v>
      </c>
      <c r="C12" s="114">
        <f>IF($A12="","",'Situfin serie mensual'!II4)</f>
        <v>1882.3280705669999</v>
      </c>
      <c r="D12" s="114">
        <f>IF($A12="","",'Situfin serie mensual'!IJ4)</f>
        <v>2541.6816199550003</v>
      </c>
      <c r="E12" s="114">
        <f>IF($A12="","",'Situfin serie mensual'!IK4)</f>
        <v>2929.0321687449996</v>
      </c>
      <c r="F12" s="114">
        <f>IF($A12="","",'Situfin serie mensual'!IL4)</f>
        <v>3323.9881686999997</v>
      </c>
      <c r="G12" s="114">
        <f>IF($A12="","",'Situfin serie mensual'!IM4)</f>
        <v>2437.9879743860001</v>
      </c>
      <c r="H12" s="114">
        <f>IF($A12="","",'Situfin serie mensual'!IN4)</f>
        <v>2962.2021577759997</v>
      </c>
      <c r="I12" s="114">
        <f>IF($A12="","",'Situfin serie mensual'!IO4)</f>
        <v>2441.3896434349999</v>
      </c>
      <c r="J12" s="114">
        <f>IF($A12="","",'Situfin serie mensual'!IP4)</f>
        <v>2996.6677465180005</v>
      </c>
      <c r="K12" s="114">
        <f>IF($A12="","",'Situfin serie mensual'!IQ4)</f>
        <v>2436.6934816090002</v>
      </c>
      <c r="L12" s="114">
        <f>IF($A12="","",'Situfin serie mensual'!IR4)</f>
        <v>2988.8653605539998</v>
      </c>
      <c r="M12" s="114">
        <f>IF($A12="","",'Situfin serie mensual'!IS4)</f>
        <v>0</v>
      </c>
      <c r="N12" s="114">
        <f>+SUM(B12:M12)</f>
        <v>29254.630333611</v>
      </c>
      <c r="O12" s="144"/>
      <c r="P12" s="144"/>
      <c r="Q12" s="115"/>
    </row>
    <row r="13" spans="1:246" s="117" customFormat="1" ht="12.75" x14ac:dyDescent="0.2">
      <c r="A13" s="13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0"/>
      <c r="P13" s="10"/>
    </row>
    <row r="14" spans="1:246" s="16" customFormat="1" ht="12.75" outlineLevel="2" x14ac:dyDescent="0.2">
      <c r="A14" s="10" t="s">
        <v>10</v>
      </c>
      <c r="B14" s="114">
        <f>IF($A14="","",'Situfin serie mensual'!IH13)</f>
        <v>263.25957322299996</v>
      </c>
      <c r="C14" s="114">
        <f>IF($A14="","",'Situfin serie mensual'!II13)</f>
        <v>272.435079202</v>
      </c>
      <c r="D14" s="114">
        <f>IF($A14="","",'Situfin serie mensual'!IJ13)</f>
        <v>412.16464339999999</v>
      </c>
      <c r="E14" s="114">
        <f>IF($A14="","",'Situfin serie mensual'!IK13)</f>
        <v>271.37227278199998</v>
      </c>
      <c r="F14" s="114">
        <f>IF($A14="","",'Situfin serie mensual'!IL13)</f>
        <v>317.96261760700003</v>
      </c>
      <c r="G14" s="114">
        <f>IF($A14="","",'Situfin serie mensual'!IM13)</f>
        <v>318.8615216</v>
      </c>
      <c r="H14" s="114">
        <f>IF($A14="","",'Situfin serie mensual'!IN13)</f>
        <v>372.56672262200004</v>
      </c>
      <c r="I14" s="114">
        <f>IF($A14="","",'Situfin serie mensual'!IO13)</f>
        <v>291.96675732400001</v>
      </c>
      <c r="J14" s="114">
        <f>IF($A14="","",'Situfin serie mensual'!IP13)</f>
        <v>291.72772992300003</v>
      </c>
      <c r="K14" s="114">
        <f>IF($A14="","",'Situfin serie mensual'!IQ13)</f>
        <v>328.83504779600003</v>
      </c>
      <c r="L14" s="114">
        <f>IF($A14="","",'Situfin serie mensual'!IR13)</f>
        <v>263.01918017399998</v>
      </c>
      <c r="M14" s="114">
        <f>IF($A14="","",'Situfin serie mensual'!IS13)</f>
        <v>0</v>
      </c>
      <c r="N14" s="114">
        <f>+SUM(B14:M14)</f>
        <v>3404.1711456530002</v>
      </c>
      <c r="P14" s="10"/>
    </row>
    <row r="15" spans="1:246" s="117" customFormat="1" ht="12.75" x14ac:dyDescent="0.2">
      <c r="A15" s="13"/>
      <c r="B15" s="116" t="str">
        <f>IF($A15="","",'Situfin serie mensual'!IH14)</f>
        <v/>
      </c>
      <c r="C15" s="116" t="str">
        <f>IF($A15="","",'Situfin serie mensual'!II14)</f>
        <v/>
      </c>
      <c r="D15" s="116" t="str">
        <f>IF($A15="","",'Situfin serie mensual'!IJ14)</f>
        <v/>
      </c>
      <c r="E15" s="116" t="str">
        <f>IF($A15="","",'Situfin serie mensual'!IK14)</f>
        <v/>
      </c>
      <c r="F15" s="116" t="str">
        <f>IF($A15="","",'Situfin serie mensual'!IL14)</f>
        <v/>
      </c>
      <c r="G15" s="116" t="str">
        <f>IF($A15="","",'Situfin serie mensual'!IM14)</f>
        <v/>
      </c>
      <c r="H15" s="116" t="str">
        <f>IF($A15="","",'Situfin serie mensual'!IN14)</f>
        <v/>
      </c>
      <c r="I15" s="116" t="str">
        <f>IF($A15="","",'Situfin serie mensual'!IO14)</f>
        <v/>
      </c>
      <c r="J15" s="116" t="str">
        <f>IF($A15="","",'Situfin serie mensual'!IP14)</f>
        <v/>
      </c>
      <c r="K15" s="116" t="str">
        <f>IF($A15="","",'Situfin serie mensual'!IQ14)</f>
        <v/>
      </c>
      <c r="L15" s="116" t="str">
        <f>IF($A15="","",'Situfin serie mensual'!IR14)</f>
        <v/>
      </c>
      <c r="M15" s="116" t="str">
        <f>IF($A15="","",'Situfin serie mensual'!IS14)</f>
        <v/>
      </c>
      <c r="N15" s="116"/>
      <c r="P15" s="10"/>
    </row>
    <row r="16" spans="1:246" s="16" customFormat="1" ht="12.75" outlineLevel="2" x14ac:dyDescent="0.2">
      <c r="A16" s="10" t="s">
        <v>11</v>
      </c>
      <c r="B16" s="114">
        <f>IF($A16="","",'Situfin serie mensual'!IH15)</f>
        <v>91.270490181999989</v>
      </c>
      <c r="C16" s="114">
        <f>IF($A16="","",'Situfin serie mensual'!II15)</f>
        <v>165.24954907400002</v>
      </c>
      <c r="D16" s="114">
        <f>IF($A16="","",'Situfin serie mensual'!IJ15)</f>
        <v>179.154591735</v>
      </c>
      <c r="E16" s="114">
        <f>IF($A16="","",'Situfin serie mensual'!IK15)</f>
        <v>109.46923441599999</v>
      </c>
      <c r="F16" s="114">
        <f>IF($A16="","",'Situfin serie mensual'!IL15)</f>
        <v>153.70041273300001</v>
      </c>
      <c r="G16" s="114">
        <f>IF($A16="","",'Situfin serie mensual'!IM15)</f>
        <v>142.31884875599999</v>
      </c>
      <c r="H16" s="114">
        <f>IF($A16="","",'Situfin serie mensual'!IN15)</f>
        <v>102.59623418500001</v>
      </c>
      <c r="I16" s="114">
        <f>IF($A16="","",'Situfin serie mensual'!IO15)</f>
        <v>48.431582518999996</v>
      </c>
      <c r="J16" s="114">
        <f>IF($A16="","",'Situfin serie mensual'!IP15)</f>
        <v>176.13556780499999</v>
      </c>
      <c r="K16" s="114">
        <f>IF($A16="","",'Situfin serie mensual'!IQ15)</f>
        <v>101.52181302599999</v>
      </c>
      <c r="L16" s="114">
        <f>IF($A16="","",'Situfin serie mensual'!IR15)</f>
        <v>199.63363688800001</v>
      </c>
      <c r="M16" s="114">
        <f>IF($A16="","",'Situfin serie mensual'!IS15)</f>
        <v>0</v>
      </c>
      <c r="N16" s="114">
        <f t="shared" ref="N16:N33" si="0">+SUM(B16:M16)</f>
        <v>1469.481961319</v>
      </c>
      <c r="P16" s="10"/>
    </row>
    <row r="17" spans="1:16" s="117" customFormat="1" ht="12.75" x14ac:dyDescent="0.2">
      <c r="A17" s="13" t="s">
        <v>144</v>
      </c>
      <c r="B17" s="116">
        <f>IF($A17="","",'Situfin serie mensual'!IH16)</f>
        <v>19.186305332</v>
      </c>
      <c r="C17" s="116">
        <f>IF($A17="","",'Situfin serie mensual'!II16)</f>
        <v>2.515557013</v>
      </c>
      <c r="D17" s="116">
        <f>IF($A17="","",'Situfin serie mensual'!IJ16)</f>
        <v>0</v>
      </c>
      <c r="E17" s="116">
        <f>IF($A17="","",'Situfin serie mensual'!IK16)</f>
        <v>1.508005584</v>
      </c>
      <c r="F17" s="116">
        <f>IF($A17="","",'Situfin serie mensual'!IL16)</f>
        <v>43.200825156999997</v>
      </c>
      <c r="G17" s="116">
        <f>IF($A17="","",'Situfin serie mensual'!IM16)</f>
        <v>0</v>
      </c>
      <c r="H17" s="116">
        <f>IF($A17="","",'Situfin serie mensual'!IN16)</f>
        <v>0</v>
      </c>
      <c r="I17" s="116">
        <f>IF($A17="","",'Situfin serie mensual'!IO16)</f>
        <v>0</v>
      </c>
      <c r="J17" s="116">
        <f>IF($A17="","",'Situfin serie mensual'!IP16)</f>
        <v>16.673870068999999</v>
      </c>
      <c r="K17" s="116">
        <f>IF($A17="","",'Situfin serie mensual'!IQ16)</f>
        <v>0</v>
      </c>
      <c r="L17" s="116">
        <f>IF($A17="","",'Situfin serie mensual'!IR16)</f>
        <v>96.707740000000001</v>
      </c>
      <c r="M17" s="116">
        <f>IF($A17="","",'Situfin serie mensual'!IS16)</f>
        <v>0</v>
      </c>
      <c r="N17" s="116">
        <f t="shared" si="0"/>
        <v>179.79230315500001</v>
      </c>
      <c r="P17" s="10"/>
    </row>
    <row r="18" spans="1:16" s="117" customFormat="1" ht="12.75" x14ac:dyDescent="0.2">
      <c r="A18" s="169" t="s">
        <v>180</v>
      </c>
      <c r="B18" s="116">
        <f>IF($A18="","",'Situfin serie mensual'!IH17)</f>
        <v>0</v>
      </c>
      <c r="C18" s="116">
        <f>IF($A18="","",'Situfin serie mensual'!II17)</f>
        <v>0</v>
      </c>
      <c r="D18" s="116">
        <f>IF($A18="","",'Situfin serie mensual'!IJ17)</f>
        <v>0</v>
      </c>
      <c r="E18" s="116">
        <f>IF($A18="","",'Situfin serie mensual'!IK17)</f>
        <v>0</v>
      </c>
      <c r="F18" s="116">
        <f>IF($A18="","",'Situfin serie mensual'!IL17)</f>
        <v>0</v>
      </c>
      <c r="G18" s="116">
        <f>IF($A18="","",'Situfin serie mensual'!IM17)</f>
        <v>0</v>
      </c>
      <c r="H18" s="116">
        <f>IF($A18="","",'Situfin serie mensual'!IN17)</f>
        <v>0</v>
      </c>
      <c r="I18" s="116">
        <f>IF($A18="","",'Situfin serie mensual'!IO17)</f>
        <v>0</v>
      </c>
      <c r="J18" s="116">
        <f>IF($A18="","",'Situfin serie mensual'!IP17)</f>
        <v>0</v>
      </c>
      <c r="K18" s="116">
        <f>IF($A18="","",'Situfin serie mensual'!IQ17)</f>
        <v>0</v>
      </c>
      <c r="L18" s="116">
        <f>IF($A18="","",'Situfin serie mensual'!IR17)</f>
        <v>37.186300000000003</v>
      </c>
      <c r="M18" s="116">
        <f>IF($A18="","",'Situfin serie mensual'!IS17)</f>
        <v>0</v>
      </c>
      <c r="N18" s="116">
        <f t="shared" si="0"/>
        <v>37.186300000000003</v>
      </c>
      <c r="P18" s="10"/>
    </row>
    <row r="19" spans="1:16" s="117" customFormat="1" ht="12.75" x14ac:dyDescent="0.2">
      <c r="A19" s="169" t="s">
        <v>181</v>
      </c>
      <c r="B19" s="116">
        <f>IF($A19="","",'Situfin serie mensual'!IH18)</f>
        <v>19.186305332</v>
      </c>
      <c r="C19" s="116">
        <f>IF($A19="","",'Situfin serie mensual'!II18)</f>
        <v>2.515557013</v>
      </c>
      <c r="D19" s="116">
        <f>IF($A19="","",'Situfin serie mensual'!IJ18)</f>
        <v>0</v>
      </c>
      <c r="E19" s="116">
        <f>IF($A19="","",'Situfin serie mensual'!IK18)</f>
        <v>1.508005584</v>
      </c>
      <c r="F19" s="116">
        <f>IF($A19="","",'Situfin serie mensual'!IL18)</f>
        <v>43.200825156999997</v>
      </c>
      <c r="G19" s="116">
        <f>IF($A19="","",'Situfin serie mensual'!IM18)</f>
        <v>0</v>
      </c>
      <c r="H19" s="116">
        <f>IF($A19="","",'Situfin serie mensual'!IN18)</f>
        <v>0</v>
      </c>
      <c r="I19" s="116">
        <f>IF($A19="","",'Situfin serie mensual'!IO18)</f>
        <v>0</v>
      </c>
      <c r="J19" s="116">
        <f>IF($A19="","",'Situfin serie mensual'!IP18)</f>
        <v>16.673870068999999</v>
      </c>
      <c r="K19" s="116">
        <f>IF($A19="","",'Situfin serie mensual'!IQ18)</f>
        <v>0</v>
      </c>
      <c r="L19" s="116">
        <f>IF($A19="","",'Situfin serie mensual'!IR18)</f>
        <v>59.521440000000005</v>
      </c>
      <c r="M19" s="116">
        <f>IF($A19="","",'Situfin serie mensual'!IS18)</f>
        <v>0</v>
      </c>
      <c r="N19" s="116">
        <f t="shared" si="0"/>
        <v>142.606003155</v>
      </c>
      <c r="P19" s="10"/>
    </row>
    <row r="20" spans="1:16" s="117" customFormat="1" ht="12.75" x14ac:dyDescent="0.2">
      <c r="A20" s="13" t="s">
        <v>145</v>
      </c>
      <c r="B20" s="116">
        <f>IF($A20="","",'Situfin serie mensual'!IH19)</f>
        <v>0</v>
      </c>
      <c r="C20" s="116">
        <f>IF($A20="","",'Situfin serie mensual'!II19)</f>
        <v>0</v>
      </c>
      <c r="D20" s="116">
        <f>IF($A20="","",'Situfin serie mensual'!IJ19)</f>
        <v>66.590111535999995</v>
      </c>
      <c r="E20" s="116">
        <f>IF($A20="","",'Situfin serie mensual'!IK19)</f>
        <v>0</v>
      </c>
      <c r="F20" s="116">
        <f>IF($A20="","",'Situfin serie mensual'!IL19)</f>
        <v>0</v>
      </c>
      <c r="G20" s="116">
        <f>IF($A20="","",'Situfin serie mensual'!IM19)</f>
        <v>0</v>
      </c>
      <c r="H20" s="116">
        <f>IF($A20="","",'Situfin serie mensual'!IN19)</f>
        <v>0</v>
      </c>
      <c r="I20" s="116">
        <f>IF($A20="","",'Situfin serie mensual'!IO19)</f>
        <v>0</v>
      </c>
      <c r="J20" s="116">
        <f>IF($A20="","",'Situfin serie mensual'!IP19)</f>
        <v>0</v>
      </c>
      <c r="K20" s="116">
        <f>IF($A20="","",'Situfin serie mensual'!IQ19)</f>
        <v>0</v>
      </c>
      <c r="L20" s="116">
        <f>IF($A20="","",'Situfin serie mensual'!IR19)</f>
        <v>0</v>
      </c>
      <c r="M20" s="116">
        <f>IF($A20="","",'Situfin serie mensual'!IS19)</f>
        <v>0</v>
      </c>
      <c r="N20" s="116">
        <f t="shared" si="0"/>
        <v>66.590111535999995</v>
      </c>
      <c r="P20" s="10"/>
    </row>
    <row r="21" spans="1:16" s="117" customFormat="1" ht="12.75" x14ac:dyDescent="0.2">
      <c r="A21" s="169" t="s">
        <v>180</v>
      </c>
      <c r="B21" s="116">
        <f>IF($A21="","",'Situfin serie mensual'!IH20)</f>
        <v>0</v>
      </c>
      <c r="C21" s="116">
        <f>IF($A21="","",'Situfin serie mensual'!II20)</f>
        <v>0</v>
      </c>
      <c r="D21" s="116">
        <f>IF($A21="","",'Situfin serie mensual'!IJ20)</f>
        <v>0</v>
      </c>
      <c r="E21" s="116">
        <f>IF($A21="","",'Situfin serie mensual'!IK20)</f>
        <v>0</v>
      </c>
      <c r="F21" s="116">
        <f>IF($A21="","",'Situfin serie mensual'!IL20)</f>
        <v>0</v>
      </c>
      <c r="G21" s="116">
        <f>IF($A21="","",'Situfin serie mensual'!IM20)</f>
        <v>0</v>
      </c>
      <c r="H21" s="116">
        <f>IF($A21="","",'Situfin serie mensual'!IN20)</f>
        <v>0</v>
      </c>
      <c r="I21" s="116">
        <f>IF($A21="","",'Situfin serie mensual'!IO20)</f>
        <v>0</v>
      </c>
      <c r="J21" s="116">
        <f>IF($A21="","",'Situfin serie mensual'!IP20)</f>
        <v>0</v>
      </c>
      <c r="K21" s="116">
        <f>IF($A21="","",'Situfin serie mensual'!IQ20)</f>
        <v>0</v>
      </c>
      <c r="L21" s="116">
        <f>IF($A21="","",'Situfin serie mensual'!IR20)</f>
        <v>0</v>
      </c>
      <c r="M21" s="116">
        <f>IF($A21="","",'Situfin serie mensual'!IS20)</f>
        <v>0</v>
      </c>
      <c r="N21" s="116">
        <f t="shared" si="0"/>
        <v>0</v>
      </c>
      <c r="P21" s="10"/>
    </row>
    <row r="22" spans="1:16" s="117" customFormat="1" ht="12.75" x14ac:dyDescent="0.2">
      <c r="A22" s="169" t="s">
        <v>181</v>
      </c>
      <c r="B22" s="116">
        <f>IF($A22="","",'Situfin serie mensual'!IH21)</f>
        <v>0</v>
      </c>
      <c r="C22" s="116">
        <f>IF($A22="","",'Situfin serie mensual'!II21)</f>
        <v>0</v>
      </c>
      <c r="D22" s="116">
        <f>IF($A22="","",'Situfin serie mensual'!IJ21)</f>
        <v>66.590111535999995</v>
      </c>
      <c r="E22" s="116">
        <f>IF($A22="","",'Situfin serie mensual'!IK21)</f>
        <v>0</v>
      </c>
      <c r="F22" s="116">
        <f>IF($A22="","",'Situfin serie mensual'!IL21)</f>
        <v>0</v>
      </c>
      <c r="G22" s="116">
        <f>IF($A22="","",'Situfin serie mensual'!IM21)</f>
        <v>0</v>
      </c>
      <c r="H22" s="116">
        <f>IF($A22="","",'Situfin serie mensual'!IN21)</f>
        <v>0</v>
      </c>
      <c r="I22" s="116">
        <f>IF($A22="","",'Situfin serie mensual'!IO21)</f>
        <v>0</v>
      </c>
      <c r="J22" s="116">
        <f>IF($A22="","",'Situfin serie mensual'!IP21)</f>
        <v>0</v>
      </c>
      <c r="K22" s="116">
        <f>IF($A22="","",'Situfin serie mensual'!IQ21)</f>
        <v>0</v>
      </c>
      <c r="L22" s="116">
        <f>IF($A22="","",'Situfin serie mensual'!IR21)</f>
        <v>0</v>
      </c>
      <c r="M22" s="116">
        <f>IF($A22="","",'Situfin serie mensual'!IS21)</f>
        <v>0</v>
      </c>
      <c r="N22" s="116">
        <f t="shared" si="0"/>
        <v>66.590111535999995</v>
      </c>
      <c r="P22" s="10"/>
    </row>
    <row r="23" spans="1:16" s="117" customFormat="1" ht="12.75" x14ac:dyDescent="0.2">
      <c r="A23" s="13" t="s">
        <v>146</v>
      </c>
      <c r="B23" s="116">
        <f>IF($A23="","",'Situfin serie mensual'!IH22)</f>
        <v>72.084184849999986</v>
      </c>
      <c r="C23" s="116">
        <f>IF($A23="","",'Situfin serie mensual'!II22)</f>
        <v>162.73399206100001</v>
      </c>
      <c r="D23" s="116">
        <f>IF($A23="","",'Situfin serie mensual'!IJ22)</f>
        <v>112.564480199</v>
      </c>
      <c r="E23" s="116">
        <f>IF($A23="","",'Situfin serie mensual'!IK22)</f>
        <v>107.96122883199999</v>
      </c>
      <c r="F23" s="116">
        <f>IF($A23="","",'Situfin serie mensual'!IL22)</f>
        <v>110.49958757600001</v>
      </c>
      <c r="G23" s="116">
        <f>IF($A23="","",'Situfin serie mensual'!IM22)</f>
        <v>142.31884875599999</v>
      </c>
      <c r="H23" s="116">
        <f>IF($A23="","",'Situfin serie mensual'!IN22)</f>
        <v>102.59623418500001</v>
      </c>
      <c r="I23" s="116">
        <f>IF($A23="","",'Situfin serie mensual'!IO22)</f>
        <v>48.431582518999996</v>
      </c>
      <c r="J23" s="116">
        <f>IF($A23="","",'Situfin serie mensual'!IP22)</f>
        <v>159.46169773599999</v>
      </c>
      <c r="K23" s="116">
        <f>IF($A23="","",'Situfin serie mensual'!IQ22)</f>
        <v>101.52181302599999</v>
      </c>
      <c r="L23" s="116">
        <f>IF($A23="","",'Situfin serie mensual'!IR22)</f>
        <v>102.925896888</v>
      </c>
      <c r="M23" s="116">
        <f>IF($A23="","",'Situfin serie mensual'!IS22)</f>
        <v>0</v>
      </c>
      <c r="N23" s="116">
        <f t="shared" si="0"/>
        <v>1223.0995466279999</v>
      </c>
      <c r="P23" s="10"/>
    </row>
    <row r="24" spans="1:16" s="117" customFormat="1" ht="12.75" x14ac:dyDescent="0.2">
      <c r="A24" s="169" t="s">
        <v>180</v>
      </c>
      <c r="B24" s="116">
        <f>IF($A24="","",'Situfin serie mensual'!IH23)</f>
        <v>72.084184849999986</v>
      </c>
      <c r="C24" s="116">
        <f>IF($A24="","",'Situfin serie mensual'!II23)</f>
        <v>162.73399206100001</v>
      </c>
      <c r="D24" s="116">
        <f>IF($A24="","",'Situfin serie mensual'!IJ23)</f>
        <v>112.564480199</v>
      </c>
      <c r="E24" s="116">
        <f>IF($A24="","",'Situfin serie mensual'!IK23)</f>
        <v>107.96122883199999</v>
      </c>
      <c r="F24" s="116">
        <f>IF($A24="","",'Situfin serie mensual'!IL23)</f>
        <v>110.49958757600001</v>
      </c>
      <c r="G24" s="116">
        <f>IF($A24="","",'Situfin serie mensual'!IM23)</f>
        <v>142.31884875599999</v>
      </c>
      <c r="H24" s="116">
        <f>IF($A24="","",'Situfin serie mensual'!IN23)</f>
        <v>102.59623418500001</v>
      </c>
      <c r="I24" s="116">
        <f>IF($A24="","",'Situfin serie mensual'!IO23)</f>
        <v>48.431582518999996</v>
      </c>
      <c r="J24" s="116">
        <f>IF($A24="","",'Situfin serie mensual'!IP23)</f>
        <v>159.46169773599999</v>
      </c>
      <c r="K24" s="116">
        <f>IF($A24="","",'Situfin serie mensual'!IQ23)</f>
        <v>101.52181302599999</v>
      </c>
      <c r="L24" s="116">
        <f>IF($A24="","",'Situfin serie mensual'!IR23)</f>
        <v>102.925896888</v>
      </c>
      <c r="M24" s="116">
        <f>IF($A24="","",'Situfin serie mensual'!IS23)</f>
        <v>0</v>
      </c>
      <c r="N24" s="116">
        <f t="shared" si="0"/>
        <v>1223.0995466279999</v>
      </c>
      <c r="P24" s="10"/>
    </row>
    <row r="25" spans="1:16" s="117" customFormat="1" ht="12.75" x14ac:dyDescent="0.2">
      <c r="A25" s="169" t="s">
        <v>181</v>
      </c>
      <c r="B25" s="116">
        <f>IF($A25="","",'Situfin serie mensual'!IH24)</f>
        <v>0</v>
      </c>
      <c r="C25" s="116">
        <f>IF($A25="","",'Situfin serie mensual'!II24)</f>
        <v>0</v>
      </c>
      <c r="D25" s="116">
        <f>IF($A25="","",'Situfin serie mensual'!IJ24)</f>
        <v>0</v>
      </c>
      <c r="E25" s="116">
        <f>IF($A25="","",'Situfin serie mensual'!IK24)</f>
        <v>0</v>
      </c>
      <c r="F25" s="116">
        <f>IF($A25="","",'Situfin serie mensual'!IL24)</f>
        <v>0</v>
      </c>
      <c r="G25" s="116">
        <f>IF($A25="","",'Situfin serie mensual'!IM24)</f>
        <v>0</v>
      </c>
      <c r="H25" s="116">
        <f>IF($A25="","",'Situfin serie mensual'!IN24)</f>
        <v>0</v>
      </c>
      <c r="I25" s="116">
        <f>IF($A25="","",'Situfin serie mensual'!IO24)</f>
        <v>0</v>
      </c>
      <c r="J25" s="116">
        <f>IF($A25="","",'Situfin serie mensual'!IP24)</f>
        <v>0</v>
      </c>
      <c r="K25" s="116">
        <f>IF($A25="","",'Situfin serie mensual'!IQ24)</f>
        <v>0</v>
      </c>
      <c r="L25" s="116">
        <f>IF($A25="","",'Situfin serie mensual'!IR24)</f>
        <v>0</v>
      </c>
      <c r="M25" s="116">
        <f>IF($A25="","",'Situfin serie mensual'!IS24)</f>
        <v>0</v>
      </c>
      <c r="N25" s="116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4">
        <f>IF($A26="","",'Situfin serie mensual'!IH25)</f>
        <v>491.91573394099998</v>
      </c>
      <c r="C26" s="114">
        <f>IF($A26="","",'Situfin serie mensual'!II25)</f>
        <v>405.35622220900001</v>
      </c>
      <c r="D26" s="114">
        <f>IF($A26="","",'Situfin serie mensual'!IJ25)</f>
        <v>530.69020682000007</v>
      </c>
      <c r="E26" s="114">
        <f>IF($A26="","",'Situfin serie mensual'!IK25)</f>
        <v>447.28351804300002</v>
      </c>
      <c r="F26" s="114">
        <f>IF($A26="","",'Situfin serie mensual'!IL25)</f>
        <v>465.37877187299995</v>
      </c>
      <c r="G26" s="114">
        <f>IF($A26="","",'Situfin serie mensual'!IM25)</f>
        <v>661.96603222299996</v>
      </c>
      <c r="H26" s="114">
        <f>IF($A26="","",'Situfin serie mensual'!IN25)</f>
        <v>662.15027536900004</v>
      </c>
      <c r="I26" s="114">
        <f>IF($A26="","",'Situfin serie mensual'!IO25)</f>
        <v>574.18628884700001</v>
      </c>
      <c r="J26" s="114">
        <f>IF($A26="","",'Situfin serie mensual'!IP25)</f>
        <v>459.37940612699998</v>
      </c>
      <c r="K26" s="114">
        <f>IF($A26="","",'Situfin serie mensual'!IQ25)</f>
        <v>576.1389678490001</v>
      </c>
      <c r="L26" s="114">
        <f>IF($A26="","",'Situfin serie mensual'!IR25)</f>
        <v>488.84162399499996</v>
      </c>
      <c r="M26" s="114">
        <f>IF($A26="","",'Situfin serie mensual'!IS25)</f>
        <v>0</v>
      </c>
      <c r="N26" s="114">
        <f t="shared" si="0"/>
        <v>5763.2870472960012</v>
      </c>
      <c r="O26" s="10"/>
      <c r="P26" s="10"/>
    </row>
    <row r="27" spans="1:16" s="117" customFormat="1" ht="12.75" x14ac:dyDescent="0.2">
      <c r="A27" s="13" t="s">
        <v>18</v>
      </c>
      <c r="B27" s="116">
        <f>IF($A27="","",'Situfin serie mensual'!IH26)</f>
        <v>292.74417896400001</v>
      </c>
      <c r="C27" s="116">
        <f>IF($A27="","",'Situfin serie mensual'!II26)</f>
        <v>253.99945426699998</v>
      </c>
      <c r="D27" s="116">
        <f>IF($A27="","",'Situfin serie mensual'!IJ26)</f>
        <v>225.55060340600005</v>
      </c>
      <c r="E27" s="116">
        <f>IF($A27="","",'Situfin serie mensual'!IK26)</f>
        <v>224.75239933700001</v>
      </c>
      <c r="F27" s="116">
        <f>IF($A27="","",'Situfin serie mensual'!IL26)</f>
        <v>232.66533174399999</v>
      </c>
      <c r="G27" s="116">
        <f>IF($A27="","",'Situfin serie mensual'!IM26)</f>
        <v>294.760876129</v>
      </c>
      <c r="H27" s="116">
        <f>IF($A27="","",'Situfin serie mensual'!IN26)</f>
        <v>305.73081662599998</v>
      </c>
      <c r="I27" s="116">
        <f>IF($A27="","",'Situfin serie mensual'!IO26)</f>
        <v>295.39513287099999</v>
      </c>
      <c r="J27" s="116">
        <f>IF($A27="","",'Situfin serie mensual'!IP26)</f>
        <v>239.48414490599998</v>
      </c>
      <c r="K27" s="116">
        <f>IF($A27="","",'Situfin serie mensual'!IQ26)</f>
        <v>261.50972401000001</v>
      </c>
      <c r="L27" s="116">
        <f>IF($A27="","",'Situfin serie mensual'!IR26)</f>
        <v>277.39682895099997</v>
      </c>
      <c r="M27" s="116">
        <f>IF($A27="","",'Situfin serie mensual'!IS26)</f>
        <v>0</v>
      </c>
      <c r="N27" s="116">
        <f t="shared" si="0"/>
        <v>2903.9894912109999</v>
      </c>
      <c r="O27" s="10"/>
      <c r="P27" s="10"/>
    </row>
    <row r="28" spans="1:16" s="117" customFormat="1" ht="12.75" x14ac:dyDescent="0.2">
      <c r="A28" s="169" t="s">
        <v>177</v>
      </c>
      <c r="B28" s="116">
        <f>IF($A28="","",'Situfin serie mensual'!IH27)</f>
        <v>166.37050471000001</v>
      </c>
      <c r="C28" s="116">
        <f>IF($A28="","",'Situfin serie mensual'!II27)</f>
        <v>189.06577240899998</v>
      </c>
      <c r="D28" s="116">
        <f>IF($A28="","",'Situfin serie mensual'!IJ27)</f>
        <v>160.71202957700001</v>
      </c>
      <c r="E28" s="116">
        <f>IF($A28="","",'Situfin serie mensual'!IK27)</f>
        <v>162.55622275100004</v>
      </c>
      <c r="F28" s="116">
        <f>IF($A28="","",'Situfin serie mensual'!IL27)</f>
        <v>175.729026215</v>
      </c>
      <c r="G28" s="116">
        <f>IF($A28="","",'Situfin serie mensual'!IM27)</f>
        <v>170.20407196299999</v>
      </c>
      <c r="H28" s="116">
        <f>IF($A28="","",'Situfin serie mensual'!IN27)</f>
        <v>240.70797901900002</v>
      </c>
      <c r="I28" s="116">
        <f>IF($A28="","",'Situfin serie mensual'!IO27)</f>
        <v>189.20951847199998</v>
      </c>
      <c r="J28" s="116">
        <f>IF($A28="","",'Situfin serie mensual'!IP27)</f>
        <v>163.75296919899998</v>
      </c>
      <c r="K28" s="116">
        <f>IF($A28="","",'Situfin serie mensual'!IQ27)</f>
        <v>193.90263317200001</v>
      </c>
      <c r="L28" s="116">
        <f>IF($A28="","",'Situfin serie mensual'!IR27)</f>
        <v>193.68964452500001</v>
      </c>
      <c r="M28" s="116">
        <f>IF($A28="","",'Situfin serie mensual'!IS27)</f>
        <v>0</v>
      </c>
      <c r="N28" s="116">
        <f t="shared" si="0"/>
        <v>2005.9003720119999</v>
      </c>
      <c r="O28" s="10"/>
      <c r="P28" s="10"/>
    </row>
    <row r="29" spans="1:16" s="117" customFormat="1" ht="12.75" x14ac:dyDescent="0.2">
      <c r="A29" s="169" t="s">
        <v>178</v>
      </c>
      <c r="B29" s="116">
        <f>IF($A29="","",'Situfin serie mensual'!IH28)</f>
        <v>126.37367425399995</v>
      </c>
      <c r="C29" s="116">
        <f>IF($A29="","",'Situfin serie mensual'!II28)</f>
        <v>64.933681858</v>
      </c>
      <c r="D29" s="116">
        <f>IF($A29="","",'Situfin serie mensual'!IJ28)</f>
        <v>64.838573829000026</v>
      </c>
      <c r="E29" s="116">
        <f>IF($A29="","",'Situfin serie mensual'!IK28)</f>
        <v>62.196176586000014</v>
      </c>
      <c r="F29" s="116">
        <f>IF($A29="","",'Situfin serie mensual'!IL28)</f>
        <v>56.936305529000002</v>
      </c>
      <c r="G29" s="116">
        <f>IF($A29="","",'Situfin serie mensual'!IM28)</f>
        <v>124.55680416599999</v>
      </c>
      <c r="H29" s="116">
        <f>IF($A29="","",'Situfin serie mensual'!IN28)</f>
        <v>65.022837606999971</v>
      </c>
      <c r="I29" s="116">
        <f>IF($A29="","",'Situfin serie mensual'!IO28)</f>
        <v>106.18561439899999</v>
      </c>
      <c r="J29" s="116">
        <f>IF($A29="","",'Situfin serie mensual'!IP28)</f>
        <v>75.731175706999991</v>
      </c>
      <c r="K29" s="116">
        <f>IF($A29="","",'Situfin serie mensual'!IQ28)</f>
        <v>67.607090838000005</v>
      </c>
      <c r="L29" s="116">
        <f>IF($A29="","",'Situfin serie mensual'!IR28)</f>
        <v>83.707184425999998</v>
      </c>
      <c r="M29" s="116">
        <f>IF($A29="","",'Situfin serie mensual'!IS28)</f>
        <v>0</v>
      </c>
      <c r="N29" s="116">
        <f t="shared" si="0"/>
        <v>898.08911919899992</v>
      </c>
      <c r="O29" s="10"/>
      <c r="P29" s="10"/>
    </row>
    <row r="30" spans="1:16" s="117" customFormat="1" ht="12.75" x14ac:dyDescent="0.2">
      <c r="A30" s="13" t="s">
        <v>21</v>
      </c>
      <c r="B30" s="116">
        <f>IF($A30="","",'Situfin serie mensual'!IH29)</f>
        <v>192.73824389000001</v>
      </c>
      <c r="C30" s="116">
        <f>IF($A30="","",'Situfin serie mensual'!II29)</f>
        <v>141.128896567</v>
      </c>
      <c r="D30" s="116">
        <f>IF($A30="","",'Situfin serie mensual'!IJ29)</f>
        <v>291.13688149899997</v>
      </c>
      <c r="E30" s="116">
        <f>IF($A30="","",'Situfin serie mensual'!IK29)</f>
        <v>184.084306086</v>
      </c>
      <c r="F30" s="116">
        <f>IF($A30="","",'Situfin serie mensual'!IL29)</f>
        <v>207.89125955199998</v>
      </c>
      <c r="G30" s="116">
        <f>IF($A30="","",'Situfin serie mensual'!IM29)</f>
        <v>201.85332927700003</v>
      </c>
      <c r="H30" s="116">
        <f>IF($A30="","",'Situfin serie mensual'!IN29)</f>
        <v>302.51046200300004</v>
      </c>
      <c r="I30" s="116">
        <f>IF($A30="","",'Situfin serie mensual'!IO29)</f>
        <v>241.91479683100002</v>
      </c>
      <c r="J30" s="116">
        <f>IF($A30="","",'Situfin serie mensual'!IP29)</f>
        <v>201.90354255199998</v>
      </c>
      <c r="K30" s="116">
        <f>IF($A30="","",'Situfin serie mensual'!IQ29)</f>
        <v>288.74648951</v>
      </c>
      <c r="L30" s="116">
        <f>IF($A30="","",'Situfin serie mensual'!IR29)</f>
        <v>180.234316842</v>
      </c>
      <c r="M30" s="116">
        <f>IF($A30="","",'Situfin serie mensual'!IS29)</f>
        <v>0</v>
      </c>
      <c r="N30" s="116">
        <f t="shared" si="0"/>
        <v>2434.1425246090002</v>
      </c>
      <c r="O30" s="10"/>
      <c r="P30" s="10"/>
    </row>
    <row r="31" spans="1:16" s="117" customFormat="1" ht="12.75" x14ac:dyDescent="0.2">
      <c r="A31" s="169" t="s">
        <v>179</v>
      </c>
      <c r="B31" s="116">
        <f>IF($A31="","",'Situfin serie mensual'!IH30)</f>
        <v>80.340349242000002</v>
      </c>
      <c r="C31" s="116">
        <f>IF($A31="","",'Situfin serie mensual'!II30)</f>
        <v>26.54330878</v>
      </c>
      <c r="D31" s="116">
        <f>IF($A31="","",'Situfin serie mensual'!IJ30)</f>
        <v>127.12307939899999</v>
      </c>
      <c r="E31" s="116">
        <f>IF($A31="","",'Situfin serie mensual'!IK30)</f>
        <v>73.890192271000004</v>
      </c>
      <c r="F31" s="116">
        <f>IF($A31="","",'Situfin serie mensual'!IL30)</f>
        <v>84.579648706</v>
      </c>
      <c r="G31" s="116">
        <f>IF($A31="","",'Situfin serie mensual'!IM30)</f>
        <v>76.998602027000004</v>
      </c>
      <c r="H31" s="116">
        <f>IF($A31="","",'Situfin serie mensual'!IN30)</f>
        <v>155.02277856800001</v>
      </c>
      <c r="I31" s="116">
        <f>IF($A31="","",'Situfin serie mensual'!IO30)</f>
        <v>91.699884381999993</v>
      </c>
      <c r="J31" s="116">
        <f>IF($A31="","",'Situfin serie mensual'!IP30)</f>
        <v>67.447626024000002</v>
      </c>
      <c r="K31" s="116">
        <f>IF($A31="","",'Situfin serie mensual'!IQ30)</f>
        <v>142.550810251</v>
      </c>
      <c r="L31" s="116">
        <f>IF($A31="","",'Situfin serie mensual'!IR30)</f>
        <v>57.667547211000006</v>
      </c>
      <c r="M31" s="116">
        <f>IF($A31="","",'Situfin serie mensual'!IS30)</f>
        <v>0</v>
      </c>
      <c r="N31" s="116">
        <f t="shared" si="0"/>
        <v>983.86382686100012</v>
      </c>
      <c r="O31" s="10"/>
      <c r="P31" s="10"/>
    </row>
    <row r="32" spans="1:16" s="117" customFormat="1" ht="12.75" x14ac:dyDescent="0.2">
      <c r="A32" s="169" t="s">
        <v>23</v>
      </c>
      <c r="B32" s="116">
        <f>IF($A32="","",'Situfin serie mensual'!IH31)</f>
        <v>112.397894648</v>
      </c>
      <c r="C32" s="116">
        <f>IF($A32="","",'Situfin serie mensual'!II31)</f>
        <v>114.58558778699999</v>
      </c>
      <c r="D32" s="116">
        <f>IF($A32="","",'Situfin serie mensual'!IJ31)</f>
        <v>164.01380209999996</v>
      </c>
      <c r="E32" s="116">
        <f>IF($A32="","",'Situfin serie mensual'!IK31)</f>
        <v>110.19411381499999</v>
      </c>
      <c r="F32" s="116">
        <f>IF($A32="","",'Situfin serie mensual'!IL31)</f>
        <v>123.31161084599999</v>
      </c>
      <c r="G32" s="116">
        <f>IF($A32="","",'Situfin serie mensual'!IM31)</f>
        <v>124.85472725</v>
      </c>
      <c r="H32" s="116">
        <f>IF($A32="","",'Situfin serie mensual'!IN31)</f>
        <v>147.48768343499998</v>
      </c>
      <c r="I32" s="116">
        <f>IF($A32="","",'Situfin serie mensual'!IO31)</f>
        <v>150.214912449</v>
      </c>
      <c r="J32" s="116">
        <f>IF($A32="","",'Situfin serie mensual'!IP31)</f>
        <v>134.45591652799996</v>
      </c>
      <c r="K32" s="116">
        <f>IF($A32="","",'Situfin serie mensual'!IQ31)</f>
        <v>146.19567925900003</v>
      </c>
      <c r="L32" s="116">
        <f>IF($A32="","",'Situfin serie mensual'!IR31)</f>
        <v>122.566769631</v>
      </c>
      <c r="M32" s="116">
        <f>IF($A32="","",'Situfin serie mensual'!IS31)</f>
        <v>0</v>
      </c>
      <c r="N32" s="116">
        <f t="shared" si="0"/>
        <v>1450.2786977479998</v>
      </c>
      <c r="O32" s="10"/>
      <c r="P32" s="10"/>
    </row>
    <row r="33" spans="1:18" s="117" customFormat="1" ht="12.75" x14ac:dyDescent="0.2">
      <c r="A33" s="170" t="s">
        <v>17</v>
      </c>
      <c r="B33" s="116">
        <f>IF($A33="","",'Situfin serie mensual'!IH32)</f>
        <v>6.4333110869999999</v>
      </c>
      <c r="C33" s="116">
        <f>IF($A33="","",'Situfin serie mensual'!II32)</f>
        <v>10.227871374999999</v>
      </c>
      <c r="D33" s="116">
        <f>IF($A33="","",'Situfin serie mensual'!IJ32)</f>
        <v>14.002721914999999</v>
      </c>
      <c r="E33" s="116">
        <f>IF($A33="","",'Situfin serie mensual'!IK32)</f>
        <v>38.446812620000003</v>
      </c>
      <c r="F33" s="116">
        <f>IF($A33="","",'Situfin serie mensual'!IL32)</f>
        <v>24.822180577000001</v>
      </c>
      <c r="G33" s="116">
        <f>IF($A33="","",'Situfin serie mensual'!IM32)</f>
        <v>165.35182681700002</v>
      </c>
      <c r="H33" s="116">
        <f>IF($A33="","",'Situfin serie mensual'!IN32)</f>
        <v>53.908996740000006</v>
      </c>
      <c r="I33" s="116">
        <f>IF($A33="","",'Situfin serie mensual'!IO32)</f>
        <v>36.876359144999995</v>
      </c>
      <c r="J33" s="116">
        <f>IF($A33="","",'Situfin serie mensual'!IP32)</f>
        <v>17.991718669000001</v>
      </c>
      <c r="K33" s="116">
        <f>IF($A33="","",'Situfin serie mensual'!IQ32)</f>
        <v>25.882754328999997</v>
      </c>
      <c r="L33" s="116">
        <f>IF($A33="","",'Situfin serie mensual'!IR32)</f>
        <v>31.210478201999997</v>
      </c>
      <c r="M33" s="116">
        <f>IF($A33="","",'Situfin serie mensual'!IS32)</f>
        <v>0</v>
      </c>
      <c r="N33" s="116">
        <f t="shared" si="0"/>
        <v>425.15503147600003</v>
      </c>
      <c r="O33" s="10"/>
      <c r="P33" s="10"/>
    </row>
    <row r="34" spans="1:18" s="117" customFormat="1" ht="12.75" x14ac:dyDescent="0.2">
      <c r="A34" s="13"/>
      <c r="B34" s="116" t="str">
        <f>IF($A34="","",'Situfin serie mensual'!IH33)</f>
        <v/>
      </c>
      <c r="C34" s="116" t="str">
        <f>IF($A34="","",'Situfin serie mensual'!II33)</f>
        <v/>
      </c>
      <c r="D34" s="116" t="str">
        <f>IF($A34="","",'Situfin serie mensual'!IJ33)</f>
        <v/>
      </c>
      <c r="E34" s="116" t="str">
        <f>IF($A34="","",'Situfin serie mensual'!IK33)</f>
        <v/>
      </c>
      <c r="F34" s="116" t="str">
        <f>IF($A34="","",'Situfin serie mensual'!IL33)</f>
        <v/>
      </c>
      <c r="G34" s="116" t="str">
        <f>IF($A34="","",'Situfin serie mensual'!IM33)</f>
        <v/>
      </c>
      <c r="H34" s="116" t="str">
        <f>IF($A34="","",'Situfin serie mensual'!IN33)</f>
        <v/>
      </c>
      <c r="I34" s="116" t="str">
        <f>IF($A34="","",'Situfin serie mensual'!IO33)</f>
        <v/>
      </c>
      <c r="J34" s="116" t="str">
        <f>IF($A34="","",'Situfin serie mensual'!IP33)</f>
        <v/>
      </c>
      <c r="K34" s="116" t="str">
        <f>IF($A34="","",'Situfin serie mensual'!IQ33)</f>
        <v/>
      </c>
      <c r="L34" s="116" t="str">
        <f>IF($A34="","",'Situfin serie mensual'!IR33)</f>
        <v/>
      </c>
      <c r="M34" s="116" t="str">
        <f>IF($A34="","",'Situfin serie mensual'!IS33)</f>
        <v/>
      </c>
      <c r="N34" s="116"/>
      <c r="O34" s="10"/>
      <c r="P34" s="10"/>
    </row>
    <row r="35" spans="1:18" s="10" customFormat="1" ht="12.75" x14ac:dyDescent="0.2">
      <c r="A35" s="111" t="s">
        <v>24</v>
      </c>
      <c r="B35" s="120">
        <f>IF($A35="","",'Situfin serie mensual'!IH34)</f>
        <v>3100.1502207429999</v>
      </c>
      <c r="C35" s="120">
        <f>IF($A35="","",'Situfin serie mensual'!II34)</f>
        <v>3219.166465192</v>
      </c>
      <c r="D35" s="120">
        <f>IF($A35="","",'Situfin serie mensual'!IJ34)</f>
        <v>4333.8974296120005</v>
      </c>
      <c r="E35" s="120">
        <f>IF($A35="","",'Situfin serie mensual'!IK34)</f>
        <v>3886.3335036539997</v>
      </c>
      <c r="F35" s="120">
        <f>IF($A35="","",'Situfin serie mensual'!IL34)</f>
        <v>3745.1745298280002</v>
      </c>
      <c r="G35" s="120">
        <f>IF($A35="","",'Situfin serie mensual'!IM34)</f>
        <v>3272.2961929349995</v>
      </c>
      <c r="H35" s="120">
        <f>IF($A35="","",'Situfin serie mensual'!IN34)</f>
        <v>3704.5952433780003</v>
      </c>
      <c r="I35" s="120">
        <f>IF($A35="","",'Situfin serie mensual'!IO34)</f>
        <v>3499.6675943310001</v>
      </c>
      <c r="J35" s="120">
        <f>IF($A35="","",'Situfin serie mensual'!IP34)</f>
        <v>4152.7680178629998</v>
      </c>
      <c r="K35" s="120">
        <f>IF($A35="","",'Situfin serie mensual'!IQ34)</f>
        <v>3777.3610124290003</v>
      </c>
      <c r="L35" s="120">
        <f>IF($A35="","",'Situfin serie mensual'!IR34)</f>
        <v>3813.9673213420001</v>
      </c>
      <c r="M35" s="120">
        <f>IF($A35="","",'Situfin serie mensual'!IS34)</f>
        <v>0</v>
      </c>
      <c r="N35" s="120">
        <f t="shared" ref="N35:N70" si="1">+SUM(B35:M35)</f>
        <v>40505.377531307007</v>
      </c>
    </row>
    <row r="36" spans="1:18" s="117" customFormat="1" ht="12.75" x14ac:dyDescent="0.2">
      <c r="A36" s="121" t="s">
        <v>25</v>
      </c>
      <c r="B36" s="114">
        <f>IF($A36="","",'Situfin serie mensual'!IH35)</f>
        <v>1434.3513240499999</v>
      </c>
      <c r="C36" s="114">
        <f>IF($A36="","",'Situfin serie mensual'!II35)</f>
        <v>1560.5472777719997</v>
      </c>
      <c r="D36" s="114">
        <f>IF($A36="","",'Situfin serie mensual'!IJ35)</f>
        <v>1577.660403972</v>
      </c>
      <c r="E36" s="114">
        <f>IF($A36="","",'Situfin serie mensual'!IK35)</f>
        <v>1561.3547239789998</v>
      </c>
      <c r="F36" s="114">
        <f>IF($A36="","",'Situfin serie mensual'!IL35)</f>
        <v>1570.0901997150006</v>
      </c>
      <c r="G36" s="114">
        <f>IF($A36="","",'Situfin serie mensual'!IM35)</f>
        <v>1571.0133610360001</v>
      </c>
      <c r="H36" s="114">
        <f>IF($A36="","",'Situfin serie mensual'!IN35)</f>
        <v>1614.4716409169998</v>
      </c>
      <c r="I36" s="114">
        <f>IF($A36="","",'Situfin serie mensual'!IO35)</f>
        <v>1600.3708593009999</v>
      </c>
      <c r="J36" s="114">
        <f>IF($A36="","",'Situfin serie mensual'!IP35)</f>
        <v>1603.197289443</v>
      </c>
      <c r="K36" s="114">
        <f>IF($A36="","",'Situfin serie mensual'!IQ35)</f>
        <v>1620.742385433</v>
      </c>
      <c r="L36" s="114">
        <f>IF($A36="","",'Situfin serie mensual'!IR35)</f>
        <v>1466.378199494</v>
      </c>
      <c r="M36" s="114">
        <f>IF($A36="","",'Situfin serie mensual'!IS35)</f>
        <v>0</v>
      </c>
      <c r="N36" s="122">
        <f t="shared" si="1"/>
        <v>17180.177665111998</v>
      </c>
      <c r="O36" s="10"/>
      <c r="P36" s="10"/>
    </row>
    <row r="37" spans="1:18" s="117" customFormat="1" ht="12.75" x14ac:dyDescent="0.2">
      <c r="A37" s="153" t="s">
        <v>26</v>
      </c>
      <c r="B37" s="114">
        <f>IF($A37="","",'Situfin serie mensual'!IH36)</f>
        <v>410.62766720399992</v>
      </c>
      <c r="C37" s="114">
        <f>IF($A37="","",'Situfin serie mensual'!II36)</f>
        <v>436.86803716100002</v>
      </c>
      <c r="D37" s="114">
        <f>IF($A37="","",'Situfin serie mensual'!IJ36)</f>
        <v>516.21767519699995</v>
      </c>
      <c r="E37" s="114">
        <f>IF($A37="","",'Situfin serie mensual'!IK36)</f>
        <v>530.70982110700004</v>
      </c>
      <c r="F37" s="114">
        <f>IF($A37="","",'Situfin serie mensual'!IL36)</f>
        <v>344.93656855199998</v>
      </c>
      <c r="G37" s="114">
        <f>IF($A37="","",'Situfin serie mensual'!IM36)</f>
        <v>247.86795522099999</v>
      </c>
      <c r="H37" s="114">
        <f>IF($A37="","",'Situfin serie mensual'!IN36)</f>
        <v>538.37201267599994</v>
      </c>
      <c r="I37" s="114">
        <f>IF($A37="","",'Situfin serie mensual'!IO36)</f>
        <v>333.43941898699995</v>
      </c>
      <c r="J37" s="114">
        <f>IF($A37="","",'Situfin serie mensual'!IP36)</f>
        <v>353.52898287199997</v>
      </c>
      <c r="K37" s="114">
        <f>IF($A37="","",'Situfin serie mensual'!IQ36)</f>
        <v>283.646086825</v>
      </c>
      <c r="L37" s="114">
        <f>IF($A37="","",'Situfin serie mensual'!IR36)</f>
        <v>418.30884360099998</v>
      </c>
      <c r="M37" s="114">
        <f>IF($A37="","",'Situfin serie mensual'!IS36)</f>
        <v>0</v>
      </c>
      <c r="N37" s="114">
        <f t="shared" si="1"/>
        <v>4414.5230694030006</v>
      </c>
      <c r="O37" s="10"/>
      <c r="P37" s="10"/>
    </row>
    <row r="38" spans="1:18" s="117" customFormat="1" ht="12.75" x14ac:dyDescent="0.2">
      <c r="A38" s="31" t="s">
        <v>27</v>
      </c>
      <c r="B38" s="116">
        <f>IF($A38="","",'Situfin serie mensual'!IH37)</f>
        <v>103.02040334099999</v>
      </c>
      <c r="C38" s="116">
        <f>IF($A38="","",'Situfin serie mensual'!II37)</f>
        <v>133.592474813</v>
      </c>
      <c r="D38" s="116">
        <f>IF($A38="","",'Situfin serie mensual'!IJ37)</f>
        <v>229.08862596099999</v>
      </c>
      <c r="E38" s="116">
        <f>IF($A38="","",'Situfin serie mensual'!IK37)</f>
        <v>150.77482213900001</v>
      </c>
      <c r="F38" s="116">
        <f>IF($A38="","",'Situfin serie mensual'!IL37)</f>
        <v>155.58139394799997</v>
      </c>
      <c r="G38" s="116">
        <f>IF($A38="","",'Situfin serie mensual'!IM37)</f>
        <v>111.441790067</v>
      </c>
      <c r="H38" s="116">
        <f>IF($A38="","",'Situfin serie mensual'!IN37)</f>
        <v>152.07816845900001</v>
      </c>
      <c r="I38" s="116">
        <f>IF($A38="","",'Situfin serie mensual'!IO37)</f>
        <v>157.918114661</v>
      </c>
      <c r="J38" s="116">
        <f>IF($A38="","",'Situfin serie mensual'!IP37)</f>
        <v>165.23513154499997</v>
      </c>
      <c r="K38" s="116">
        <f>IF($A38="","",'Situfin serie mensual'!IQ37)</f>
        <v>139.29818786800001</v>
      </c>
      <c r="L38" s="116">
        <f>IF($A38="","",'Situfin serie mensual'!IR37)</f>
        <v>126.258798653</v>
      </c>
      <c r="M38" s="116">
        <f>IF($A38="","",'Situfin serie mensual'!IS37)</f>
        <v>0</v>
      </c>
      <c r="N38" s="116">
        <f t="shared" si="1"/>
        <v>1624.2879114550001</v>
      </c>
      <c r="O38" s="10"/>
      <c r="P38" s="10"/>
    </row>
    <row r="39" spans="1:18" s="117" customFormat="1" ht="12.75" x14ac:dyDescent="0.2">
      <c r="A39" s="31" t="s">
        <v>28</v>
      </c>
      <c r="B39" s="116">
        <f>IF($A39="","",'Situfin serie mensual'!IH38)</f>
        <v>307.60721215599995</v>
      </c>
      <c r="C39" s="116">
        <f>IF($A39="","",'Situfin serie mensual'!II38)</f>
        <v>194.20168777800001</v>
      </c>
      <c r="D39" s="116">
        <f>IF($A39="","",'Situfin serie mensual'!IJ38)</f>
        <v>274.97839022699998</v>
      </c>
      <c r="E39" s="116">
        <f>IF($A39="","",'Situfin serie mensual'!IK38)</f>
        <v>371.08297102500006</v>
      </c>
      <c r="F39" s="116">
        <f>IF($A39="","",'Situfin serie mensual'!IL38)</f>
        <v>175.013687035</v>
      </c>
      <c r="G39" s="116">
        <f>IF($A39="","",'Situfin serie mensual'!IM38)</f>
        <v>135.98095553300001</v>
      </c>
      <c r="H39" s="116">
        <f>IF($A39="","",'Situfin serie mensual'!IN38)</f>
        <v>385.45327700799999</v>
      </c>
      <c r="I39" s="116">
        <f>IF($A39="","",'Situfin serie mensual'!IO38)</f>
        <v>153.42805756400003</v>
      </c>
      <c r="J39" s="116">
        <f>IF($A39="","",'Situfin serie mensual'!IP38)</f>
        <v>175.27874895699998</v>
      </c>
      <c r="K39" s="116">
        <f>IF($A39="","",'Situfin serie mensual'!IQ38)</f>
        <v>139.277787088</v>
      </c>
      <c r="L39" s="116">
        <f>IF($A39="","",'Situfin serie mensual'!IR38)</f>
        <v>262.82953388999999</v>
      </c>
      <c r="M39" s="116">
        <f>IF($A39="","",'Situfin serie mensual'!IS38)</f>
        <v>0</v>
      </c>
      <c r="N39" s="116">
        <f t="shared" si="1"/>
        <v>2575.1323082609997</v>
      </c>
      <c r="O39" s="10"/>
      <c r="P39" s="10"/>
    </row>
    <row r="40" spans="1:18" s="117" customFormat="1" ht="12.75" x14ac:dyDescent="0.2">
      <c r="A40" s="31" t="s">
        <v>29</v>
      </c>
      <c r="B40" s="116">
        <f>IF($A40="","",'Situfin serie mensual'!IH39)</f>
        <v>5.1707000000000005E-5</v>
      </c>
      <c r="C40" s="116">
        <f>IF($A40="","",'Situfin serie mensual'!II39)</f>
        <v>5.6148099999999996E-4</v>
      </c>
      <c r="D40" s="116">
        <f>IF($A40="","",'Situfin serie mensual'!IJ39)</f>
        <v>11.959385984000001</v>
      </c>
      <c r="E40" s="116">
        <f>IF($A40="","",'Situfin serie mensual'!IK39)</f>
        <v>8.8392764079999999</v>
      </c>
      <c r="F40" s="116">
        <f>IF($A40="","",'Situfin serie mensual'!IL39)</f>
        <v>14.341487569000002</v>
      </c>
      <c r="G40" s="116">
        <f>IF($A40="","",'Situfin serie mensual'!IM39)</f>
        <v>0.440109007</v>
      </c>
      <c r="H40" s="116">
        <f>IF($A40="","",'Situfin serie mensual'!IN39)</f>
        <v>0.83801690200000001</v>
      </c>
      <c r="I40" s="116">
        <f>IF($A40="","",'Situfin serie mensual'!IO39)</f>
        <v>22.093246762000003</v>
      </c>
      <c r="J40" s="116">
        <f>IF($A40="","",'Situfin serie mensual'!IP39)</f>
        <v>13.015102370000001</v>
      </c>
      <c r="K40" s="116">
        <f>IF($A40="","",'Situfin serie mensual'!IQ39)</f>
        <v>5.0675615619999999</v>
      </c>
      <c r="L40" s="116">
        <f>IF($A40="","",'Situfin serie mensual'!IR39)</f>
        <v>29.220511058</v>
      </c>
      <c r="M40" s="116">
        <f>IF($A40="","",'Situfin serie mensual'!IS39)</f>
        <v>0</v>
      </c>
      <c r="N40" s="116">
        <f t="shared" si="1"/>
        <v>105.81531080999999</v>
      </c>
      <c r="O40" s="10"/>
      <c r="P40" s="10"/>
    </row>
    <row r="41" spans="1:18" s="117" customFormat="1" ht="12.75" x14ac:dyDescent="0.2">
      <c r="A41" s="31" t="s">
        <v>30</v>
      </c>
      <c r="B41" s="116">
        <f>IF($A41="","",'Situfin serie mensual'!IH40)</f>
        <v>0</v>
      </c>
      <c r="C41" s="116">
        <f>IF($A41="","",'Situfin serie mensual'!II40)</f>
        <v>109.07331308900001</v>
      </c>
      <c r="D41" s="116">
        <f>IF($A41="","",'Situfin serie mensual'!IJ40)</f>
        <v>0.19127302500000223</v>
      </c>
      <c r="E41" s="116">
        <f>IF($A41="","",'Situfin serie mensual'!IK40)</f>
        <v>1.27515349999303E-2</v>
      </c>
      <c r="F41" s="116">
        <f>IF($A41="","",'Situfin serie mensual'!IL40)</f>
        <v>0</v>
      </c>
      <c r="G41" s="116">
        <f>IF($A41="","",'Situfin serie mensual'!IM40)</f>
        <v>5.1006139999954028E-3</v>
      </c>
      <c r="H41" s="116">
        <f>IF($A41="","",'Situfin serie mensual'!IN40)</f>
        <v>2.5503069999394936E-3</v>
      </c>
      <c r="I41" s="116">
        <f>IF($A41="","",'Situfin serie mensual'!IO40)</f>
        <v>0</v>
      </c>
      <c r="J41" s="116">
        <f>IF($A41="","",'Situfin serie mensual'!IP40)</f>
        <v>0</v>
      </c>
      <c r="K41" s="116">
        <f>IF($A41="","",'Situfin serie mensual'!IQ40)</f>
        <v>2.5503069999977014E-3</v>
      </c>
      <c r="L41" s="116">
        <f>IF($A41="","",'Situfin serie mensual'!IR40)</f>
        <v>0</v>
      </c>
      <c r="M41" s="116">
        <f>IF($A41="","",'Situfin serie mensual'!IS40)</f>
        <v>0</v>
      </c>
      <c r="N41" s="116">
        <f t="shared" si="1"/>
        <v>109.28753887699988</v>
      </c>
      <c r="O41" s="10"/>
      <c r="P41" s="10"/>
    </row>
    <row r="42" spans="1:18" s="117" customFormat="1" ht="12.75" x14ac:dyDescent="0.2">
      <c r="A42" s="153" t="s">
        <v>31</v>
      </c>
      <c r="B42" s="114">
        <f>IF($A42="","",'Situfin serie mensual'!IH41)</f>
        <v>294.161829023</v>
      </c>
      <c r="C42" s="114">
        <f>IF($A42="","",'Situfin serie mensual'!II41)</f>
        <v>40.503832832000001</v>
      </c>
      <c r="D42" s="114">
        <f>IF($A42="","",'Situfin serie mensual'!IJ41)</f>
        <v>784.67088944499994</v>
      </c>
      <c r="E42" s="114">
        <f>IF($A42="","",'Situfin serie mensual'!IK41)</f>
        <v>445.38099892300005</v>
      </c>
      <c r="F42" s="114">
        <f>IF($A42="","",'Situfin serie mensual'!IL41)</f>
        <v>585.125973918</v>
      </c>
      <c r="G42" s="114">
        <f>IF($A42="","",'Situfin serie mensual'!IM41)</f>
        <v>251.40127605000001</v>
      </c>
      <c r="H42" s="114">
        <f>IF($A42="","",'Situfin serie mensual'!IN41)</f>
        <v>120.95658459100001</v>
      </c>
      <c r="I42" s="114">
        <f>IF($A42="","",'Situfin serie mensual'!IO41)</f>
        <v>282.33616133100003</v>
      </c>
      <c r="J42" s="114">
        <f>IF($A42="","",'Situfin serie mensual'!IP41)</f>
        <v>912.04964642500011</v>
      </c>
      <c r="K42" s="114">
        <f>IF($A42="","",'Situfin serie mensual'!IQ41)</f>
        <v>486.34670189999997</v>
      </c>
      <c r="L42" s="114">
        <f>IF($A42="","",'Situfin serie mensual'!IR41)</f>
        <v>659.19684707599993</v>
      </c>
      <c r="M42" s="114">
        <f>IF($A42="","",'Situfin serie mensual'!IS41)</f>
        <v>0</v>
      </c>
      <c r="N42" s="114">
        <f t="shared" si="1"/>
        <v>4862.130741514</v>
      </c>
      <c r="O42" s="10"/>
      <c r="P42" s="10"/>
    </row>
    <row r="43" spans="1:18" s="117" customFormat="1" ht="12.75" x14ac:dyDescent="0.2">
      <c r="A43" s="31" t="s">
        <v>32</v>
      </c>
      <c r="B43" s="116">
        <f>IF($A43="","",'Situfin serie mensual'!IH42)</f>
        <v>284.71128305000002</v>
      </c>
      <c r="C43" s="116">
        <f>IF($A43="","",'Situfin serie mensual'!II42)</f>
        <v>0.221035918</v>
      </c>
      <c r="D43" s="116">
        <f>IF($A43="","",'Situfin serie mensual'!IJ42)</f>
        <v>752.40994544499995</v>
      </c>
      <c r="E43" s="116">
        <f>IF($A43="","",'Situfin serie mensual'!IK42)</f>
        <v>401.72221342300003</v>
      </c>
      <c r="F43" s="116">
        <f>IF($A43="","",'Situfin serie mensual'!IL42)</f>
        <v>575.26769409500002</v>
      </c>
      <c r="G43" s="116">
        <f>IF($A43="","",'Situfin serie mensual'!IM42)</f>
        <v>214.332401307</v>
      </c>
      <c r="H43" s="116">
        <f>IF($A43="","",'Situfin serie mensual'!IN42)</f>
        <v>120.95658459100001</v>
      </c>
      <c r="I43" s="116">
        <f>IF($A43="","",'Situfin serie mensual'!IO42)</f>
        <v>223.869697922</v>
      </c>
      <c r="J43" s="116">
        <f>IF($A43="","",'Situfin serie mensual'!IP42)</f>
        <v>851.51949642500006</v>
      </c>
      <c r="K43" s="116">
        <f>IF($A43="","",'Situfin serie mensual'!IQ42)</f>
        <v>442.32791639999999</v>
      </c>
      <c r="L43" s="116">
        <f>IF($A43="","",'Situfin serie mensual'!IR42)</f>
        <v>644.07886122599996</v>
      </c>
      <c r="M43" s="116">
        <f>IF($A43="","",'Situfin serie mensual'!IS42)</f>
        <v>0</v>
      </c>
      <c r="N43" s="116">
        <f t="shared" si="1"/>
        <v>4511.4171298020001</v>
      </c>
      <c r="O43" s="10"/>
      <c r="P43" s="10"/>
      <c r="Q43" s="10"/>
      <c r="R43" s="145"/>
    </row>
    <row r="44" spans="1:18" s="117" customFormat="1" ht="12.75" x14ac:dyDescent="0.2">
      <c r="A44" s="31" t="s">
        <v>33</v>
      </c>
      <c r="B44" s="116">
        <f>IF($A44="","",'Situfin serie mensual'!IH43)</f>
        <v>9.4505459730000005</v>
      </c>
      <c r="C44" s="116">
        <f>IF($A44="","",'Situfin serie mensual'!II43)</f>
        <v>40.282796914000002</v>
      </c>
      <c r="D44" s="116">
        <f>IF($A44="","",'Situfin serie mensual'!IJ43)</f>
        <v>32.260944000000002</v>
      </c>
      <c r="E44" s="116">
        <f>IF($A44="","",'Situfin serie mensual'!IK43)</f>
        <v>43.6587855</v>
      </c>
      <c r="F44" s="116">
        <f>IF($A44="","",'Situfin serie mensual'!IL43)</f>
        <v>9.8582798230000002</v>
      </c>
      <c r="G44" s="116">
        <f>IF($A44="","",'Situfin serie mensual'!IM43)</f>
        <v>37.068874743000002</v>
      </c>
      <c r="H44" s="116">
        <f>IF($A44="","",'Situfin serie mensual'!IN43)</f>
        <v>0</v>
      </c>
      <c r="I44" s="116">
        <f>IF($A44="","",'Situfin serie mensual'!IO43)</f>
        <v>58.466463409000006</v>
      </c>
      <c r="J44" s="116">
        <f>IF($A44="","",'Situfin serie mensual'!IP43)</f>
        <v>60.530149999999999</v>
      </c>
      <c r="K44" s="116">
        <f>IF($A44="","",'Situfin serie mensual'!IQ43)</f>
        <v>44.0187855</v>
      </c>
      <c r="L44" s="116">
        <f>IF($A44="","",'Situfin serie mensual'!IR43)</f>
        <v>15.117985849999998</v>
      </c>
      <c r="M44" s="116">
        <f>IF($A44="","",'Situfin serie mensual'!IS43)</f>
        <v>0</v>
      </c>
      <c r="N44" s="116">
        <f t="shared" si="1"/>
        <v>350.71361171200004</v>
      </c>
      <c r="O44" s="10"/>
      <c r="P44" s="10"/>
    </row>
    <row r="45" spans="1:18" s="117" customFormat="1" ht="12.75" x14ac:dyDescent="0.2">
      <c r="A45" s="13" t="s">
        <v>34</v>
      </c>
      <c r="B45" s="116">
        <f>IF($A45="","",'Situfin serie mensual'!IH44)</f>
        <v>0</v>
      </c>
      <c r="C45" s="116">
        <f>IF($A45="","",'Situfin serie mensual'!II44)</f>
        <v>0</v>
      </c>
      <c r="D45" s="116">
        <f>IF($A45="","",'Situfin serie mensual'!IJ44)</f>
        <v>0</v>
      </c>
      <c r="E45" s="116">
        <f>IF($A45="","",'Situfin serie mensual'!IK44)</f>
        <v>0</v>
      </c>
      <c r="F45" s="116">
        <f>IF($A45="","",'Situfin serie mensual'!IL44)</f>
        <v>0</v>
      </c>
      <c r="G45" s="116">
        <f>IF($A45="","",'Situfin serie mensual'!IM44)</f>
        <v>0</v>
      </c>
      <c r="H45" s="116">
        <f>IF($A45="","",'Situfin serie mensual'!IN44)</f>
        <v>0</v>
      </c>
      <c r="I45" s="116">
        <f>IF($A45="","",'Situfin serie mensual'!IO44)</f>
        <v>0</v>
      </c>
      <c r="J45" s="116">
        <f>IF($A45="","",'Situfin serie mensual'!IP44)</f>
        <v>0</v>
      </c>
      <c r="K45" s="116">
        <f>IF($A45="","",'Situfin serie mensual'!IQ44)</f>
        <v>0</v>
      </c>
      <c r="L45" s="116">
        <f>IF($A45="","",'Situfin serie mensual'!IR44)</f>
        <v>0</v>
      </c>
      <c r="M45" s="116">
        <f>IF($A45="","",'Situfin serie mensual'!IS44)</f>
        <v>0</v>
      </c>
      <c r="N45" s="116">
        <f t="shared" si="1"/>
        <v>0</v>
      </c>
      <c r="O45" s="10"/>
      <c r="P45" s="10"/>
    </row>
    <row r="46" spans="1:18" s="117" customFormat="1" ht="12.75" x14ac:dyDescent="0.2">
      <c r="A46" s="153" t="s">
        <v>11</v>
      </c>
      <c r="B46" s="114">
        <f>IF($A46="","",'Situfin serie mensual'!IH45)</f>
        <v>301.85929265700003</v>
      </c>
      <c r="C46" s="114">
        <f>IF($A46="","",'Situfin serie mensual'!II45)</f>
        <v>375.81849253000001</v>
      </c>
      <c r="D46" s="114">
        <f>IF($A46="","",'Situfin serie mensual'!IJ45)</f>
        <v>407.49645330400006</v>
      </c>
      <c r="E46" s="114">
        <f>IF($A46="","",'Situfin serie mensual'!IK45)</f>
        <v>486.22660848999999</v>
      </c>
      <c r="F46" s="114">
        <f>IF($A46="","",'Situfin serie mensual'!IL45)</f>
        <v>419.81873271900002</v>
      </c>
      <c r="G46" s="114">
        <f>IF($A46="","",'Situfin serie mensual'!IM45)</f>
        <v>345.29331814599993</v>
      </c>
      <c r="H46" s="114">
        <f>IF($A46="","",'Situfin serie mensual'!IN45)</f>
        <v>411.72823958600009</v>
      </c>
      <c r="I46" s="114">
        <f>IF($A46="","",'Situfin serie mensual'!IO45)</f>
        <v>439.98344992000006</v>
      </c>
      <c r="J46" s="114">
        <f>IF($A46="","",'Situfin serie mensual'!IP45)</f>
        <v>484.35946257699999</v>
      </c>
      <c r="K46" s="114">
        <f>IF($A46="","",'Situfin serie mensual'!IQ45)</f>
        <v>430.20722538799998</v>
      </c>
      <c r="L46" s="114">
        <f>IF($A46="","",'Situfin serie mensual'!IR45)</f>
        <v>419.3593098099999</v>
      </c>
      <c r="M46" s="114">
        <f>IF($A46="","",'Situfin serie mensual'!IS45)</f>
        <v>0</v>
      </c>
      <c r="N46" s="114">
        <f t="shared" si="1"/>
        <v>4522.1505851270003</v>
      </c>
      <c r="O46" s="10"/>
      <c r="P46" s="10"/>
    </row>
    <row r="47" spans="1:18" s="117" customFormat="1" ht="12.75" x14ac:dyDescent="0.2">
      <c r="A47" s="13" t="s">
        <v>166</v>
      </c>
      <c r="B47" s="116">
        <f>IF($A47="","",'Situfin serie mensual'!IH46)</f>
        <v>0</v>
      </c>
      <c r="C47" s="116">
        <f>IF($A47="","",'Situfin serie mensual'!II46)</f>
        <v>0</v>
      </c>
      <c r="D47" s="116">
        <f>IF($A47="","",'Situfin serie mensual'!IJ46)</f>
        <v>0</v>
      </c>
      <c r="E47" s="116">
        <f>IF($A47="","",'Situfin serie mensual'!IK46)</f>
        <v>0</v>
      </c>
      <c r="F47" s="116">
        <f>IF($A47="","",'Situfin serie mensual'!IL46)</f>
        <v>0</v>
      </c>
      <c r="G47" s="116">
        <f>IF($A47="","",'Situfin serie mensual'!IM46)</f>
        <v>0</v>
      </c>
      <c r="H47" s="116">
        <f>IF($A47="","",'Situfin serie mensual'!IN46)</f>
        <v>0</v>
      </c>
      <c r="I47" s="116">
        <f>IF($A47="","",'Situfin serie mensual'!IO46)</f>
        <v>0</v>
      </c>
      <c r="J47" s="116">
        <f>IF($A47="","",'Situfin serie mensual'!IP46)</f>
        <v>0</v>
      </c>
      <c r="K47" s="116">
        <f>IF($A47="","",'Situfin serie mensual'!IQ46)</f>
        <v>0</v>
      </c>
      <c r="L47" s="116">
        <f>IF($A47="","",'Situfin serie mensual'!IR46)</f>
        <v>0</v>
      </c>
      <c r="M47" s="116">
        <f>IF($A47="","",'Situfin serie mensual'!IS46)</f>
        <v>0</v>
      </c>
      <c r="N47" s="116">
        <f t="shared" si="1"/>
        <v>0</v>
      </c>
      <c r="O47" s="10"/>
      <c r="P47" s="10"/>
    </row>
    <row r="48" spans="1:18" s="117" customFormat="1" ht="12.75" x14ac:dyDescent="0.2">
      <c r="A48" s="13" t="s">
        <v>13</v>
      </c>
      <c r="B48" s="116">
        <f>IF($A48="","",'Situfin serie mensual'!IH47)</f>
        <v>0</v>
      </c>
      <c r="C48" s="116">
        <f>IF($A48="","",'Situfin serie mensual'!II47)</f>
        <v>0</v>
      </c>
      <c r="D48" s="116">
        <f>IF($A48="","",'Situfin serie mensual'!IJ47)</f>
        <v>0</v>
      </c>
      <c r="E48" s="116">
        <f>IF($A48="","",'Situfin serie mensual'!IK47)</f>
        <v>0</v>
      </c>
      <c r="F48" s="116">
        <f>IF($A48="","",'Situfin serie mensual'!IL47)</f>
        <v>0</v>
      </c>
      <c r="G48" s="116">
        <f>IF($A48="","",'Situfin serie mensual'!IM47)</f>
        <v>0</v>
      </c>
      <c r="H48" s="116">
        <f>IF($A48="","",'Situfin serie mensual'!IN47)</f>
        <v>0</v>
      </c>
      <c r="I48" s="116">
        <f>IF($A48="","",'Situfin serie mensual'!IO47)</f>
        <v>0</v>
      </c>
      <c r="J48" s="116">
        <f>IF($A48="","",'Situfin serie mensual'!IP47)</f>
        <v>0</v>
      </c>
      <c r="K48" s="116">
        <f>IF($A48="","",'Situfin serie mensual'!IQ47)</f>
        <v>0</v>
      </c>
      <c r="L48" s="116">
        <f>IF($A48="","",'Situfin serie mensual'!IR47)</f>
        <v>0</v>
      </c>
      <c r="M48" s="116">
        <f>IF($A48="","",'Situfin serie mensual'!IS47)</f>
        <v>0</v>
      </c>
      <c r="N48" s="116">
        <f t="shared" si="1"/>
        <v>0</v>
      </c>
      <c r="O48" s="10"/>
      <c r="P48" s="10"/>
    </row>
    <row r="49" spans="1:16" s="117" customFormat="1" ht="12.75" x14ac:dyDescent="0.2">
      <c r="A49" s="13" t="s">
        <v>14</v>
      </c>
      <c r="B49" s="116">
        <f>IF($A49="","",'Situfin serie mensual'!IH48)</f>
        <v>0</v>
      </c>
      <c r="C49" s="116">
        <f>IF($A49="","",'Situfin serie mensual'!II48)</f>
        <v>0</v>
      </c>
      <c r="D49" s="116">
        <f>IF($A49="","",'Situfin serie mensual'!IJ48)</f>
        <v>0</v>
      </c>
      <c r="E49" s="116">
        <f>IF($A49="","",'Situfin serie mensual'!IK48)</f>
        <v>0</v>
      </c>
      <c r="F49" s="116">
        <f>IF($A49="","",'Situfin serie mensual'!IL48)</f>
        <v>0</v>
      </c>
      <c r="G49" s="116">
        <f>IF($A49="","",'Situfin serie mensual'!IM48)</f>
        <v>0</v>
      </c>
      <c r="H49" s="116">
        <f>IF($A49="","",'Situfin serie mensual'!IN48)</f>
        <v>0</v>
      </c>
      <c r="I49" s="116">
        <f>IF($A49="","",'Situfin serie mensual'!IO48)</f>
        <v>0</v>
      </c>
      <c r="J49" s="116">
        <f>IF($A49="","",'Situfin serie mensual'!IP48)</f>
        <v>0</v>
      </c>
      <c r="K49" s="116">
        <f>IF($A49="","",'Situfin serie mensual'!IQ48)</f>
        <v>0</v>
      </c>
      <c r="L49" s="116">
        <f>IF($A49="","",'Situfin serie mensual'!IR48)</f>
        <v>0</v>
      </c>
      <c r="M49" s="116">
        <f>IF($A49="","",'Situfin serie mensual'!IS48)</f>
        <v>0</v>
      </c>
      <c r="N49" s="116">
        <f t="shared" si="1"/>
        <v>0</v>
      </c>
      <c r="O49" s="10"/>
      <c r="P49" s="10"/>
    </row>
    <row r="50" spans="1:16" s="117" customFormat="1" ht="12.75" x14ac:dyDescent="0.2">
      <c r="A50" s="13" t="s">
        <v>147</v>
      </c>
      <c r="B50" s="116">
        <f>IF($A50="","",'Situfin serie mensual'!IH49)</f>
        <v>2.2444666959999999</v>
      </c>
      <c r="C50" s="116">
        <f>IF($A50="","",'Situfin serie mensual'!II49)</f>
        <v>4.4900362889999998</v>
      </c>
      <c r="D50" s="116">
        <f>IF($A50="","",'Situfin serie mensual'!IJ49)</f>
        <v>5.638468166</v>
      </c>
      <c r="E50" s="116">
        <f>IF($A50="","",'Situfin serie mensual'!IK49)</f>
        <v>7.2022718260000005</v>
      </c>
      <c r="F50" s="116">
        <f>IF($A50="","",'Situfin serie mensual'!IL49)</f>
        <v>5.0149778630000004</v>
      </c>
      <c r="G50" s="116">
        <f>IF($A50="","",'Situfin serie mensual'!IM49)</f>
        <v>5.9193940879999998</v>
      </c>
      <c r="H50" s="116">
        <f>IF($A50="","",'Situfin serie mensual'!IN49)</f>
        <v>8.8656078980000004</v>
      </c>
      <c r="I50" s="116">
        <f>IF($A50="","",'Situfin serie mensual'!IO49)</f>
        <v>4.9589981730000003</v>
      </c>
      <c r="J50" s="116">
        <f>IF($A50="","",'Situfin serie mensual'!IP49)</f>
        <v>11.461184628000002</v>
      </c>
      <c r="K50" s="116">
        <f>IF($A50="","",'Situfin serie mensual'!IQ49)</f>
        <v>3.8846130880000005</v>
      </c>
      <c r="L50" s="116">
        <f>IF($A50="","",'Situfin serie mensual'!IR49)</f>
        <v>1.9458225689999999</v>
      </c>
      <c r="M50" s="116">
        <f>IF($A50="","",'Situfin serie mensual'!IS49)</f>
        <v>0</v>
      </c>
      <c r="N50" s="116">
        <f t="shared" si="1"/>
        <v>61.625841283999996</v>
      </c>
      <c r="O50" s="10"/>
      <c r="P50" s="10"/>
    </row>
    <row r="51" spans="1:16" s="117" customFormat="1" ht="12.75" x14ac:dyDescent="0.2">
      <c r="A51" s="13" t="s">
        <v>13</v>
      </c>
      <c r="B51" s="116">
        <f>IF($A51="","",'Situfin serie mensual'!IH50)</f>
        <v>2.2444666959999999</v>
      </c>
      <c r="C51" s="116">
        <f>IF($A51="","",'Situfin serie mensual'!II50)</f>
        <v>4.4900362889999998</v>
      </c>
      <c r="D51" s="116">
        <f>IF($A51="","",'Situfin serie mensual'!IJ50)</f>
        <v>5.638468166</v>
      </c>
      <c r="E51" s="116">
        <f>IF($A51="","",'Situfin serie mensual'!IK50)</f>
        <v>7.2022718260000005</v>
      </c>
      <c r="F51" s="116">
        <f>IF($A51="","",'Situfin serie mensual'!IL50)</f>
        <v>5.0149778630000004</v>
      </c>
      <c r="G51" s="116">
        <f>IF($A51="","",'Situfin serie mensual'!IM50)</f>
        <v>5.9193940879999998</v>
      </c>
      <c r="H51" s="116">
        <f>IF($A51="","",'Situfin serie mensual'!IN50)</f>
        <v>8.8656078980000004</v>
      </c>
      <c r="I51" s="116">
        <f>IF($A51="","",'Situfin serie mensual'!IO50)</f>
        <v>4.9589981730000003</v>
      </c>
      <c r="J51" s="116">
        <f>IF($A51="","",'Situfin serie mensual'!IP50)</f>
        <v>11.461184628000002</v>
      </c>
      <c r="K51" s="116">
        <f>IF($A51="","",'Situfin serie mensual'!IQ50)</f>
        <v>3.8846130880000005</v>
      </c>
      <c r="L51" s="116">
        <f>IF($A51="","",'Situfin serie mensual'!IR50)</f>
        <v>1.9458225689999999</v>
      </c>
      <c r="M51" s="116">
        <f>IF($A51="","",'Situfin serie mensual'!IS50)</f>
        <v>0</v>
      </c>
      <c r="N51" s="116">
        <f t="shared" si="1"/>
        <v>61.625841283999996</v>
      </c>
      <c r="O51" s="10"/>
      <c r="P51" s="10"/>
    </row>
    <row r="52" spans="1:16" s="117" customFormat="1" ht="12.75" x14ac:dyDescent="0.2">
      <c r="A52" s="13" t="s">
        <v>14</v>
      </c>
      <c r="B52" s="116">
        <f>IF($A52="","",'Situfin serie mensual'!IH51)</f>
        <v>0</v>
      </c>
      <c r="C52" s="116">
        <f>IF($A52="","",'Situfin serie mensual'!II51)</f>
        <v>0</v>
      </c>
      <c r="D52" s="116">
        <f>IF($A52="","",'Situfin serie mensual'!IJ51)</f>
        <v>0</v>
      </c>
      <c r="E52" s="116">
        <f>IF($A52="","",'Situfin serie mensual'!IK51)</f>
        <v>0</v>
      </c>
      <c r="F52" s="116">
        <f>IF($A52="","",'Situfin serie mensual'!IL51)</f>
        <v>0</v>
      </c>
      <c r="G52" s="116">
        <f>IF($A52="","",'Situfin serie mensual'!IM51)</f>
        <v>0</v>
      </c>
      <c r="H52" s="116">
        <f>IF($A52="","",'Situfin serie mensual'!IN51)</f>
        <v>0</v>
      </c>
      <c r="I52" s="116">
        <f>IF($A52="","",'Situfin serie mensual'!IO51)</f>
        <v>0</v>
      </c>
      <c r="J52" s="116">
        <f>IF($A52="","",'Situfin serie mensual'!IP51)</f>
        <v>0</v>
      </c>
      <c r="K52" s="116">
        <f>IF($A52="","",'Situfin serie mensual'!IQ51)</f>
        <v>0</v>
      </c>
      <c r="L52" s="116">
        <f>IF($A52="","",'Situfin serie mensual'!IR51)</f>
        <v>0</v>
      </c>
      <c r="M52" s="116">
        <f>IF($A52="","",'Situfin serie mensual'!IS51)</f>
        <v>0</v>
      </c>
      <c r="N52" s="116">
        <f t="shared" si="1"/>
        <v>0</v>
      </c>
      <c r="O52" s="10"/>
      <c r="P52" s="10"/>
    </row>
    <row r="53" spans="1:16" s="117" customFormat="1" ht="12.75" x14ac:dyDescent="0.2">
      <c r="A53" s="13" t="s">
        <v>148</v>
      </c>
      <c r="B53" s="116">
        <f>IF($A53="","",'Situfin serie mensual'!IH52)</f>
        <v>299.61482596100001</v>
      </c>
      <c r="C53" s="116">
        <f>IF($A53="","",'Situfin serie mensual'!II52)</f>
        <v>371.32845624100003</v>
      </c>
      <c r="D53" s="116">
        <f>IF($A53="","",'Situfin serie mensual'!IJ52)</f>
        <v>401.85798513800006</v>
      </c>
      <c r="E53" s="116">
        <f>IF($A53="","",'Situfin serie mensual'!IK52)</f>
        <v>479.02433666399997</v>
      </c>
      <c r="F53" s="116">
        <f>IF($A53="","",'Situfin serie mensual'!IL52)</f>
        <v>414.80375485600001</v>
      </c>
      <c r="G53" s="116">
        <f>IF($A53="","",'Situfin serie mensual'!IM52)</f>
        <v>339.37392405799994</v>
      </c>
      <c r="H53" s="116">
        <f>IF($A53="","",'Situfin serie mensual'!IN52)</f>
        <v>402.86263168800008</v>
      </c>
      <c r="I53" s="116">
        <f>IF($A53="","",'Situfin serie mensual'!IO52)</f>
        <v>435.02445174700006</v>
      </c>
      <c r="J53" s="116">
        <f>IF($A53="","",'Situfin serie mensual'!IP52)</f>
        <v>472.89827794899998</v>
      </c>
      <c r="K53" s="116">
        <f>IF($A53="","",'Situfin serie mensual'!IQ52)</f>
        <v>426.3226123</v>
      </c>
      <c r="L53" s="116">
        <f>IF($A53="","",'Situfin serie mensual'!IR52)</f>
        <v>417.41348724099993</v>
      </c>
      <c r="M53" s="116">
        <f>IF($A53="","",'Situfin serie mensual'!IS52)</f>
        <v>0</v>
      </c>
      <c r="N53" s="116">
        <f t="shared" si="1"/>
        <v>4460.5247438429997</v>
      </c>
      <c r="O53" s="10"/>
      <c r="P53" s="10"/>
    </row>
    <row r="54" spans="1:16" s="117" customFormat="1" ht="12.75" x14ac:dyDescent="0.2">
      <c r="A54" s="13" t="s">
        <v>13</v>
      </c>
      <c r="B54" s="116">
        <f>IF($A54="","",'Situfin serie mensual'!IH53)</f>
        <v>202.96262200300001</v>
      </c>
      <c r="C54" s="116">
        <f>IF($A54="","",'Situfin serie mensual'!II53)</f>
        <v>272.46587209600006</v>
      </c>
      <c r="D54" s="116">
        <f>IF($A54="","",'Situfin serie mensual'!IJ53)</f>
        <v>302.55868385800005</v>
      </c>
      <c r="E54" s="116">
        <f>IF($A54="","",'Situfin serie mensual'!IK53)</f>
        <v>324.99023718399997</v>
      </c>
      <c r="F54" s="116">
        <f>IF($A54="","",'Situfin serie mensual'!IL53)</f>
        <v>290.82408961499999</v>
      </c>
      <c r="G54" s="116">
        <f>IF($A54="","",'Situfin serie mensual'!IM53)</f>
        <v>233.73494453099997</v>
      </c>
      <c r="H54" s="116">
        <f>IF($A54="","",'Situfin serie mensual'!IN53)</f>
        <v>268.02734554200003</v>
      </c>
      <c r="I54" s="116">
        <f>IF($A54="","",'Situfin serie mensual'!IO53)</f>
        <v>293.55282689500007</v>
      </c>
      <c r="J54" s="116">
        <f>IF($A54="","",'Situfin serie mensual'!IP53)</f>
        <v>318.86231609399994</v>
      </c>
      <c r="K54" s="116">
        <f>IF($A54="","",'Situfin serie mensual'!IQ53)</f>
        <v>302.00473181899997</v>
      </c>
      <c r="L54" s="116">
        <f>IF($A54="","",'Situfin serie mensual'!IR53)</f>
        <v>292.66930648999994</v>
      </c>
      <c r="M54" s="116">
        <f>IF($A54="","",'Situfin serie mensual'!IS53)</f>
        <v>0</v>
      </c>
      <c r="N54" s="116">
        <f t="shared" si="1"/>
        <v>3102.6529761270003</v>
      </c>
      <c r="O54" s="10"/>
      <c r="P54" s="10"/>
    </row>
    <row r="55" spans="1:16" s="117" customFormat="1" ht="12.75" x14ac:dyDescent="0.2">
      <c r="A55" s="13" t="s">
        <v>14</v>
      </c>
      <c r="B55" s="116">
        <f>IF($A55="","",'Situfin serie mensual'!IH54)</f>
        <v>96.652203958000001</v>
      </c>
      <c r="C55" s="116">
        <f>IF($A55="","",'Situfin serie mensual'!II54)</f>
        <v>98.862584145</v>
      </c>
      <c r="D55" s="116">
        <f>IF($A55="","",'Situfin serie mensual'!IJ54)</f>
        <v>99.299301279999995</v>
      </c>
      <c r="E55" s="116">
        <f>IF($A55="","",'Situfin serie mensual'!IK54)</f>
        <v>154.03409948000001</v>
      </c>
      <c r="F55" s="116">
        <f>IF($A55="","",'Situfin serie mensual'!IL54)</f>
        <v>123.97966524100001</v>
      </c>
      <c r="G55" s="116">
        <f>IF($A55="","",'Situfin serie mensual'!IM54)</f>
        <v>105.63897952699999</v>
      </c>
      <c r="H55" s="116">
        <f>IF($A55="","",'Situfin serie mensual'!IN54)</f>
        <v>134.83528614600002</v>
      </c>
      <c r="I55" s="116">
        <f>IF($A55="","",'Situfin serie mensual'!IO54)</f>
        <v>141.47162485200002</v>
      </c>
      <c r="J55" s="116">
        <f>IF($A55="","",'Situfin serie mensual'!IP54)</f>
        <v>154.03596185500001</v>
      </c>
      <c r="K55" s="116">
        <f>IF($A55="","",'Situfin serie mensual'!IQ54)</f>
        <v>124.31788048100002</v>
      </c>
      <c r="L55" s="116">
        <f>IF($A55="","",'Situfin serie mensual'!IR54)</f>
        <v>124.744180751</v>
      </c>
      <c r="M55" s="116">
        <f>IF($A55="","",'Situfin serie mensual'!IS54)</f>
        <v>0</v>
      </c>
      <c r="N55" s="116">
        <f t="shared" si="1"/>
        <v>1357.871767716</v>
      </c>
      <c r="O55" s="10"/>
      <c r="P55" s="10"/>
    </row>
    <row r="56" spans="1:16" s="117" customFormat="1" ht="12.75" x14ac:dyDescent="0.2">
      <c r="A56" s="153" t="s">
        <v>35</v>
      </c>
      <c r="B56" s="114">
        <f>IF($A56="","",'Situfin serie mensual'!IH55)</f>
        <v>610.447964361</v>
      </c>
      <c r="C56" s="114">
        <f>IF($A56="","",'Situfin serie mensual'!II55)</f>
        <v>739.55053188700003</v>
      </c>
      <c r="D56" s="114">
        <f>IF($A56="","",'Situfin serie mensual'!IJ55)</f>
        <v>758.81322253100006</v>
      </c>
      <c r="E56" s="114">
        <f>IF($A56="","",'Situfin serie mensual'!IK55)</f>
        <v>758.67116838799984</v>
      </c>
      <c r="F56" s="114">
        <f>IF($A56="","",'Situfin serie mensual'!IL55)</f>
        <v>677.11840093300009</v>
      </c>
      <c r="G56" s="114">
        <f>IF($A56="","",'Situfin serie mensual'!IM55)</f>
        <v>755.66983923800001</v>
      </c>
      <c r="H56" s="114">
        <f>IF($A56="","",'Situfin serie mensual'!IN55)</f>
        <v>726.43484904700006</v>
      </c>
      <c r="I56" s="114">
        <f>IF($A56="","",'Situfin serie mensual'!IO55)</f>
        <v>763.33991503600009</v>
      </c>
      <c r="J56" s="114">
        <f>IF($A56="","",'Situfin serie mensual'!IP55)</f>
        <v>694.19669639600011</v>
      </c>
      <c r="K56" s="114">
        <f>IF($A56="","",'Situfin serie mensual'!IQ55)</f>
        <v>782.76541107599985</v>
      </c>
      <c r="L56" s="114">
        <f>IF($A56="","",'Situfin serie mensual'!IR55)</f>
        <v>692.12403439900004</v>
      </c>
      <c r="M56" s="114">
        <f>IF($A56="","",'Situfin serie mensual'!IS55)</f>
        <v>0</v>
      </c>
      <c r="N56" s="114">
        <f t="shared" si="1"/>
        <v>7959.1320332920004</v>
      </c>
      <c r="O56" s="10"/>
      <c r="P56" s="10"/>
    </row>
    <row r="57" spans="1:16" s="117" customFormat="1" ht="12.75" x14ac:dyDescent="0.2">
      <c r="A57" s="31" t="s">
        <v>36</v>
      </c>
      <c r="B57" s="116">
        <f>IF($A57="","",'Situfin serie mensual'!IH56)</f>
        <v>361.184453249</v>
      </c>
      <c r="C57" s="116">
        <f>IF($A57="","",'Situfin serie mensual'!II56)</f>
        <v>392.58435272100002</v>
      </c>
      <c r="D57" s="116">
        <f>IF($A57="","",'Situfin serie mensual'!IJ56)</f>
        <v>393.12575886500002</v>
      </c>
      <c r="E57" s="116">
        <f>IF($A57="","",'Situfin serie mensual'!IK56)</f>
        <v>399.79406151699999</v>
      </c>
      <c r="F57" s="116">
        <f>IF($A57="","",'Situfin serie mensual'!IL56)</f>
        <v>394.38746515400004</v>
      </c>
      <c r="G57" s="116">
        <f>IF($A57="","",'Situfin serie mensual'!IM56)</f>
        <v>391.48082533199999</v>
      </c>
      <c r="H57" s="116">
        <f>IF($A57="","",'Situfin serie mensual'!IN56)</f>
        <v>399.55089403199997</v>
      </c>
      <c r="I57" s="116">
        <f>IF($A57="","",'Situfin serie mensual'!IO56)</f>
        <v>403.20626392700001</v>
      </c>
      <c r="J57" s="116">
        <f>IF($A57="","",'Situfin serie mensual'!IP56)</f>
        <v>403.60310564700001</v>
      </c>
      <c r="K57" s="116">
        <f>IF($A57="","",'Situfin serie mensual'!IQ56)</f>
        <v>406.50256355199997</v>
      </c>
      <c r="L57" s="116">
        <f>IF($A57="","",'Situfin serie mensual'!IR56)</f>
        <v>405.29356861299999</v>
      </c>
      <c r="M57" s="116">
        <f>IF($A57="","",'Situfin serie mensual'!IS56)</f>
        <v>0</v>
      </c>
      <c r="N57" s="116">
        <f t="shared" si="1"/>
        <v>4350.7133126090002</v>
      </c>
      <c r="O57" s="10"/>
      <c r="P57" s="10"/>
    </row>
    <row r="58" spans="1:16" s="117" customFormat="1" ht="12.75" x14ac:dyDescent="0.2">
      <c r="A58" s="31" t="s">
        <v>37</v>
      </c>
      <c r="B58" s="116">
        <f>IF($A58="","",'Situfin serie mensual'!IH57)</f>
        <v>217.69475839900002</v>
      </c>
      <c r="C58" s="116">
        <f>IF($A58="","",'Situfin serie mensual'!II57)</f>
        <v>280.33010949100003</v>
      </c>
      <c r="D58" s="116">
        <f>IF($A58="","",'Situfin serie mensual'!IJ57)</f>
        <v>198.994553086</v>
      </c>
      <c r="E58" s="116">
        <f>IF($A58="","",'Situfin serie mensual'!IK57)</f>
        <v>286.04875783299997</v>
      </c>
      <c r="F58" s="116">
        <f>IF($A58="","",'Situfin serie mensual'!IL57)</f>
        <v>209.276399849</v>
      </c>
      <c r="G58" s="116">
        <f>IF($A58="","",'Situfin serie mensual'!IM57)</f>
        <v>273.47520688599997</v>
      </c>
      <c r="H58" s="116">
        <f>IF($A58="","",'Situfin serie mensual'!IN57)</f>
        <v>215.64821542999999</v>
      </c>
      <c r="I58" s="116">
        <f>IF($A58="","",'Situfin serie mensual'!IO57)</f>
        <v>302.51916913700001</v>
      </c>
      <c r="J58" s="116">
        <f>IF($A58="","",'Situfin serie mensual'!IP57)</f>
        <v>223.00429313200002</v>
      </c>
      <c r="K58" s="116">
        <f>IF($A58="","",'Situfin serie mensual'!IQ57)</f>
        <v>297.33299452199998</v>
      </c>
      <c r="L58" s="116">
        <f>IF($A58="","",'Situfin serie mensual'!IR57)</f>
        <v>259.51501582000003</v>
      </c>
      <c r="M58" s="116">
        <f>IF($A58="","",'Situfin serie mensual'!IS57)</f>
        <v>0</v>
      </c>
      <c r="N58" s="116">
        <f t="shared" si="1"/>
        <v>2763.8394735849997</v>
      </c>
      <c r="O58" s="10"/>
      <c r="P58" s="10"/>
    </row>
    <row r="59" spans="1:16" s="117" customFormat="1" ht="12.75" x14ac:dyDescent="0.2">
      <c r="A59" s="31" t="s">
        <v>38</v>
      </c>
      <c r="B59" s="116">
        <f>IF($A59="","",'Situfin serie mensual'!IH58)</f>
        <v>31.568752713000006</v>
      </c>
      <c r="C59" s="116">
        <f>IF($A59="","",'Situfin serie mensual'!II58)</f>
        <v>66.636069675000002</v>
      </c>
      <c r="D59" s="116">
        <f>IF($A59="","",'Situfin serie mensual'!IJ58)</f>
        <v>166.69291058000002</v>
      </c>
      <c r="E59" s="116">
        <f>IF($A59="","",'Situfin serie mensual'!IK58)</f>
        <v>72.828349037999985</v>
      </c>
      <c r="F59" s="116">
        <f>IF($A59="","",'Situfin serie mensual'!IL58)</f>
        <v>73.454535929999977</v>
      </c>
      <c r="G59" s="116">
        <f>IF($A59="","",'Situfin serie mensual'!IM58)</f>
        <v>90.71380701999999</v>
      </c>
      <c r="H59" s="116">
        <f>IF($A59="","",'Situfin serie mensual'!IN58)</f>
        <v>111.23573958499999</v>
      </c>
      <c r="I59" s="116">
        <f>IF($A59="","",'Situfin serie mensual'!IO58)</f>
        <v>57.614481972</v>
      </c>
      <c r="J59" s="116">
        <f>IF($A59="","",'Situfin serie mensual'!IP58)</f>
        <v>67.589297617</v>
      </c>
      <c r="K59" s="116">
        <f>IF($A59="","",'Situfin serie mensual'!IQ58)</f>
        <v>78.929853002000002</v>
      </c>
      <c r="L59" s="116">
        <f>IF($A59="","",'Situfin serie mensual'!IR58)</f>
        <v>27.315449965999999</v>
      </c>
      <c r="M59" s="116">
        <f>IF($A59="","",'Situfin serie mensual'!IS58)</f>
        <v>0</v>
      </c>
      <c r="N59" s="116">
        <f t="shared" si="1"/>
        <v>844.57924709799988</v>
      </c>
      <c r="O59" s="10"/>
      <c r="P59" s="10"/>
    </row>
    <row r="60" spans="1:16" s="117" customFormat="1" ht="12.75" x14ac:dyDescent="0.2">
      <c r="A60" s="153" t="s">
        <v>39</v>
      </c>
      <c r="B60" s="114">
        <f>IF($A60="","",'Situfin serie mensual'!IH59)</f>
        <v>48.702143448000001</v>
      </c>
      <c r="C60" s="114">
        <f>IF($A60="","",'Situfin serie mensual'!II59)</f>
        <v>65.878293010000007</v>
      </c>
      <c r="D60" s="114">
        <f>IF($A60="","",'Situfin serie mensual'!IJ59)</f>
        <v>289.038785163</v>
      </c>
      <c r="E60" s="114">
        <f>IF($A60="","",'Situfin serie mensual'!IK59)</f>
        <v>103.99018276699999</v>
      </c>
      <c r="F60" s="114">
        <f>IF($A60="","",'Situfin serie mensual'!IL59)</f>
        <v>148.08465399100001</v>
      </c>
      <c r="G60" s="114">
        <f>IF($A60="","",'Situfin serie mensual'!IM59)</f>
        <v>101.05044324400001</v>
      </c>
      <c r="H60" s="114">
        <f>IF($A60="","",'Situfin serie mensual'!IN59)</f>
        <v>292.63191656100003</v>
      </c>
      <c r="I60" s="114">
        <f>IF($A60="","",'Situfin serie mensual'!IO59)</f>
        <v>80.197789756000006</v>
      </c>
      <c r="J60" s="114">
        <f>IF($A60="","",'Situfin serie mensual'!IP59)</f>
        <v>105.43594014999999</v>
      </c>
      <c r="K60" s="114">
        <f>IF($A60="","",'Situfin serie mensual'!IQ59)</f>
        <v>173.65320180700002</v>
      </c>
      <c r="L60" s="114">
        <f>IF($A60="","",'Situfin serie mensual'!IR59)</f>
        <v>158.60008696199998</v>
      </c>
      <c r="M60" s="114">
        <f>IF($A60="","",'Situfin serie mensual'!IS59)</f>
        <v>0</v>
      </c>
      <c r="N60" s="114">
        <f t="shared" si="1"/>
        <v>1567.2634368590002</v>
      </c>
      <c r="O60" s="10"/>
      <c r="P60" s="10"/>
    </row>
    <row r="61" spans="1:16" s="117" customFormat="1" ht="12.75" x14ac:dyDescent="0.2">
      <c r="A61" s="13" t="s">
        <v>40</v>
      </c>
      <c r="B61" s="116">
        <f>IF($A61="","",'Situfin serie mensual'!IH60)</f>
        <v>17.960889546000001</v>
      </c>
      <c r="C61" s="116">
        <f>IF($A61="","",'Situfin serie mensual'!II60)</f>
        <v>14.814047390000001</v>
      </c>
      <c r="D61" s="116">
        <f>IF($A61="","",'Situfin serie mensual'!IJ60)</f>
        <v>46.996443696</v>
      </c>
      <c r="E61" s="116">
        <f>IF($A61="","",'Situfin serie mensual'!IK60)</f>
        <v>65.431476545999999</v>
      </c>
      <c r="F61" s="116">
        <f>IF($A61="","",'Situfin serie mensual'!IL60)</f>
        <v>62.052607149000004</v>
      </c>
      <c r="G61" s="116">
        <f>IF($A61="","",'Situfin serie mensual'!IM60)</f>
        <v>35.981243816000003</v>
      </c>
      <c r="H61" s="116">
        <f>IF($A61="","",'Situfin serie mensual'!IN60)</f>
        <v>74.192838196999986</v>
      </c>
      <c r="I61" s="116">
        <f>IF($A61="","",'Situfin serie mensual'!IO60)</f>
        <v>32.002067650000008</v>
      </c>
      <c r="J61" s="116">
        <f>IF($A61="","",'Situfin serie mensual'!IP60)</f>
        <v>22.047084529999999</v>
      </c>
      <c r="K61" s="116">
        <f>IF($A61="","",'Situfin serie mensual'!IQ60)</f>
        <v>48.677039709999995</v>
      </c>
      <c r="L61" s="116">
        <f>IF($A61="","",'Situfin serie mensual'!IR60)</f>
        <v>49.540476529999999</v>
      </c>
      <c r="M61" s="116">
        <f>IF($A61="","",'Situfin serie mensual'!IS60)</f>
        <v>0</v>
      </c>
      <c r="N61" s="116">
        <f t="shared" si="1"/>
        <v>469.69621475999998</v>
      </c>
      <c r="O61" s="10"/>
      <c r="P61" s="10"/>
    </row>
    <row r="62" spans="1:16" s="117" customFormat="1" ht="25.5" hidden="1" x14ac:dyDescent="0.2">
      <c r="A62" s="33" t="s">
        <v>41</v>
      </c>
      <c r="B62" s="116">
        <f>IF($A62="","",'Situfin serie mensual'!IH61)</f>
        <v>6.627737647</v>
      </c>
      <c r="C62" s="116">
        <f>IF($A62="","",'Situfin serie mensual'!II61)</f>
        <v>1.5</v>
      </c>
      <c r="D62" s="116">
        <f>IF($A62="","",'Situfin serie mensual'!IJ61)</f>
        <v>9.5039999999999996</v>
      </c>
      <c r="E62" s="116">
        <f>IF($A62="","",'Situfin serie mensual'!IK61)</f>
        <v>28.292877187999999</v>
      </c>
      <c r="F62" s="116">
        <f>IF($A62="","",'Situfin serie mensual'!IL61)</f>
        <v>1.499930446</v>
      </c>
      <c r="G62" s="116">
        <f>IF($A62="","",'Situfin serie mensual'!IM61)</f>
        <v>6.8419799999999995</v>
      </c>
      <c r="H62" s="116">
        <f>IF($A62="","",'Situfin serie mensual'!IN61)</f>
        <v>16.119040000000002</v>
      </c>
      <c r="I62" s="116">
        <f>IF($A62="","",'Situfin serie mensual'!IO61)</f>
        <v>6.4192825030000007</v>
      </c>
      <c r="J62" s="116">
        <f>IF($A62="","",'Situfin serie mensual'!IP61)</f>
        <v>2.6</v>
      </c>
      <c r="K62" s="116">
        <f>IF($A62="","",'Situfin serie mensual'!IQ61)</f>
        <v>7.218267784</v>
      </c>
      <c r="L62" s="116">
        <f>IF($A62="","",'Situfin serie mensual'!IR61)</f>
        <v>2.3199999999999998</v>
      </c>
      <c r="M62" s="116">
        <f>IF($A62="","",'Situfin serie mensual'!IS61)</f>
        <v>0</v>
      </c>
      <c r="N62" s="116">
        <f t="shared" si="1"/>
        <v>88.943115567999996</v>
      </c>
      <c r="O62" s="10"/>
      <c r="P62" s="10"/>
    </row>
    <row r="63" spans="1:16" s="117" customFormat="1" ht="12.75" hidden="1" x14ac:dyDescent="0.2">
      <c r="A63" s="33" t="s">
        <v>42</v>
      </c>
      <c r="B63" s="116">
        <f>IF($A63="","",'Situfin serie mensual'!IH62)</f>
        <v>4.6095970140000002</v>
      </c>
      <c r="C63" s="116">
        <f>IF($A63="","",'Situfin serie mensual'!II62)</f>
        <v>4.7976671450000001</v>
      </c>
      <c r="D63" s="116">
        <f>IF($A63="","",'Situfin serie mensual'!IJ62)</f>
        <v>12.655019925000001</v>
      </c>
      <c r="E63" s="116">
        <f>IF($A63="","",'Situfin serie mensual'!IK62)</f>
        <v>25.299137942999998</v>
      </c>
      <c r="F63" s="116">
        <f>IF($A63="","",'Situfin serie mensual'!IL62)</f>
        <v>29.598558240000003</v>
      </c>
      <c r="G63" s="116">
        <f>IF($A63="","",'Situfin serie mensual'!IM62)</f>
        <v>14.267149925999998</v>
      </c>
      <c r="H63" s="116">
        <f>IF($A63="","",'Situfin serie mensual'!IN62)</f>
        <v>32.398725514999995</v>
      </c>
      <c r="I63" s="116">
        <f>IF($A63="","",'Situfin serie mensual'!IO62)</f>
        <v>16.398954414999999</v>
      </c>
      <c r="J63" s="116">
        <f>IF($A63="","",'Situfin serie mensual'!IP62)</f>
        <v>8.0399105720000001</v>
      </c>
      <c r="K63" s="116">
        <f>IF($A63="","",'Situfin serie mensual'!IQ62)</f>
        <v>20.515353934000004</v>
      </c>
      <c r="L63" s="116">
        <f>IF($A63="","",'Situfin serie mensual'!IR62)</f>
        <v>23.750217762000002</v>
      </c>
      <c r="M63" s="116">
        <f>IF($A63="","",'Situfin serie mensual'!IS62)</f>
        <v>0</v>
      </c>
      <c r="N63" s="116">
        <f t="shared" si="1"/>
        <v>192.33029239100003</v>
      </c>
      <c r="O63" s="10"/>
      <c r="P63" s="10"/>
    </row>
    <row r="64" spans="1:16" s="117" customFormat="1" ht="25.5" hidden="1" x14ac:dyDescent="0.2">
      <c r="A64" s="33" t="s">
        <v>43</v>
      </c>
      <c r="B64" s="116">
        <f>IF($A64="","",'Situfin serie mensual'!IH63)</f>
        <v>2.010738221</v>
      </c>
      <c r="C64" s="116">
        <f>IF($A64="","",'Situfin serie mensual'!II63)</f>
        <v>0.88449999999999995</v>
      </c>
      <c r="D64" s="116">
        <f>IF($A64="","",'Situfin serie mensual'!IJ63)</f>
        <v>0.62982123499999998</v>
      </c>
      <c r="E64" s="116">
        <f>IF($A64="","",'Situfin serie mensual'!IK63)</f>
        <v>1.4964637730000003</v>
      </c>
      <c r="F64" s="116">
        <f>IF($A64="","",'Situfin serie mensual'!IL63)</f>
        <v>6.9897078429999997</v>
      </c>
      <c r="G64" s="116">
        <f>IF($A64="","",'Situfin serie mensual'!IM63)</f>
        <v>3.5798026539999999</v>
      </c>
      <c r="H64" s="116">
        <f>IF($A64="","",'Situfin serie mensual'!IN63)</f>
        <v>1.8829649800000006</v>
      </c>
      <c r="I64" s="116">
        <f>IF($A64="","",'Situfin serie mensual'!IO63)</f>
        <v>0.32346610499999995</v>
      </c>
      <c r="J64" s="116">
        <f>IF($A64="","",'Situfin serie mensual'!IP63)</f>
        <v>0.58358900399999991</v>
      </c>
      <c r="K64" s="116">
        <f>IF($A64="","",'Situfin serie mensual'!IQ63)</f>
        <v>6.7106545000000004E-2</v>
      </c>
      <c r="L64" s="116">
        <f>IF($A64="","",'Situfin serie mensual'!IR63)</f>
        <v>3.3665896000000431E-2</v>
      </c>
      <c r="M64" s="116">
        <f>IF($A64="","",'Situfin serie mensual'!IS63)</f>
        <v>0</v>
      </c>
      <c r="N64" s="116">
        <f t="shared" si="1"/>
        <v>18.481826256000005</v>
      </c>
      <c r="O64" s="10"/>
      <c r="P64" s="10"/>
    </row>
    <row r="65" spans="1:18" s="117" customFormat="1" ht="12.75" hidden="1" x14ac:dyDescent="0.2">
      <c r="A65" s="13" t="s">
        <v>44</v>
      </c>
      <c r="B65" s="116">
        <f>IF($A65="","",'Situfin serie mensual'!IH64)</f>
        <v>0.325883331</v>
      </c>
      <c r="C65" s="116">
        <f>IF($A65="","",'Situfin serie mensual'!II64)</f>
        <v>4.5575469119999994</v>
      </c>
      <c r="D65" s="116">
        <f>IF($A65="","",'Situfin serie mensual'!IJ64)</f>
        <v>21.108269202999999</v>
      </c>
      <c r="E65" s="116">
        <f>IF($A65="","",'Situfin serie mensual'!IK64)</f>
        <v>7.6636643089999996</v>
      </c>
      <c r="F65" s="116">
        <f>IF($A65="","",'Situfin serie mensual'!IL64)</f>
        <v>21.177577286999998</v>
      </c>
      <c r="G65" s="116">
        <f>IF($A65="","",'Situfin serie mensual'!IM64)</f>
        <v>8.652977903</v>
      </c>
      <c r="H65" s="116">
        <f>IF($A65="","",'Situfin serie mensual'!IN64)</f>
        <v>21.201774368999999</v>
      </c>
      <c r="I65" s="116">
        <f>IF($A65="","",'Situfin serie mensual'!IO64)</f>
        <v>6.2706182540000004</v>
      </c>
      <c r="J65" s="116">
        <f>IF($A65="","",'Situfin serie mensual'!IP64)</f>
        <v>8.152824991000001</v>
      </c>
      <c r="K65" s="116">
        <f>IF($A65="","",'Situfin serie mensual'!IQ64)</f>
        <v>18.585551484</v>
      </c>
      <c r="L65" s="116">
        <f>IF($A65="","",'Situfin serie mensual'!IR64)</f>
        <v>21.254873773</v>
      </c>
      <c r="M65" s="116">
        <f>IF($A65="","",'Situfin serie mensual'!IS64)</f>
        <v>0</v>
      </c>
      <c r="N65" s="116">
        <f t="shared" si="1"/>
        <v>138.95156181599998</v>
      </c>
      <c r="O65" s="10"/>
      <c r="P65" s="10"/>
    </row>
    <row r="66" spans="1:18" s="117" customFormat="1" ht="12.75" hidden="1" x14ac:dyDescent="0.2">
      <c r="A66" s="13" t="s">
        <v>45</v>
      </c>
      <c r="B66" s="116">
        <f>IF($A66="","",'Situfin serie mensual'!IH65)</f>
        <v>4.386933333</v>
      </c>
      <c r="C66" s="116">
        <f>IF($A66="","",'Situfin serie mensual'!II65)</f>
        <v>3.0743333330000002</v>
      </c>
      <c r="D66" s="116">
        <f>IF($A66="","",'Situfin serie mensual'!IJ65)</f>
        <v>3.0993333330000001</v>
      </c>
      <c r="E66" s="116">
        <f>IF($A66="","",'Situfin serie mensual'!IK65)</f>
        <v>2.6793333330000002</v>
      </c>
      <c r="F66" s="116">
        <f>IF($A66="","",'Situfin serie mensual'!IL65)</f>
        <v>2.7868333330000001</v>
      </c>
      <c r="G66" s="116">
        <f>IF($A66="","",'Situfin serie mensual'!IM65)</f>
        <v>2.6393333330000002</v>
      </c>
      <c r="H66" s="116">
        <f>IF($A66="","",'Situfin serie mensual'!IN65)</f>
        <v>2.5903333330000002</v>
      </c>
      <c r="I66" s="116">
        <f>IF($A66="","",'Situfin serie mensual'!IO65)</f>
        <v>2.5897463730000001</v>
      </c>
      <c r="J66" s="116">
        <f>IF($A66="","",'Situfin serie mensual'!IP65)</f>
        <v>2.6707599630000001</v>
      </c>
      <c r="K66" s="116">
        <f>IF($A66="","",'Situfin serie mensual'!IQ65)</f>
        <v>2.2907599630000002</v>
      </c>
      <c r="L66" s="116">
        <f>IF($A66="","",'Situfin serie mensual'!IR65)</f>
        <v>2.1817190989999999</v>
      </c>
      <c r="M66" s="116">
        <f>IF($A66="","",'Situfin serie mensual'!IS65)</f>
        <v>0</v>
      </c>
      <c r="N66" s="116">
        <f t="shared" si="1"/>
        <v>30.989418729</v>
      </c>
      <c r="O66" s="10"/>
      <c r="P66" s="10"/>
    </row>
    <row r="67" spans="1:18" s="117" customFormat="1" ht="12.75" x14ac:dyDescent="0.2">
      <c r="A67" s="13" t="s">
        <v>167</v>
      </c>
      <c r="B67" s="116">
        <f>IF($A67="","",'Situfin serie mensual'!IH66)</f>
        <v>30.741253902</v>
      </c>
      <c r="C67" s="116">
        <f>IF($A67="","",'Situfin serie mensual'!II66)</f>
        <v>51.064245620000001</v>
      </c>
      <c r="D67" s="116">
        <f>IF($A67="","",'Situfin serie mensual'!IJ66)</f>
        <v>242.042341467</v>
      </c>
      <c r="E67" s="116">
        <f>IF($A67="","",'Situfin serie mensual'!IK66)</f>
        <v>38.558706221000001</v>
      </c>
      <c r="F67" s="116">
        <f>IF($A67="","",'Situfin serie mensual'!IL66)</f>
        <v>86.032046842</v>
      </c>
      <c r="G67" s="116">
        <f>IF($A67="","",'Situfin serie mensual'!IM66)</f>
        <v>65.069199428000005</v>
      </c>
      <c r="H67" s="116">
        <f>IF($A67="","",'Situfin serie mensual'!IN66)</f>
        <v>218.43907836400001</v>
      </c>
      <c r="I67" s="116">
        <f>IF($A67="","",'Situfin serie mensual'!IO66)</f>
        <v>48.195722105999998</v>
      </c>
      <c r="J67" s="116">
        <f>IF($A67="","",'Situfin serie mensual'!IP66)</f>
        <v>83.388855620000001</v>
      </c>
      <c r="K67" s="116">
        <f>IF($A67="","",'Situfin serie mensual'!IQ66)</f>
        <v>124.97616209700001</v>
      </c>
      <c r="L67" s="116">
        <f>IF($A67="","",'Situfin serie mensual'!IR66)</f>
        <v>109.05961043199999</v>
      </c>
      <c r="M67" s="116">
        <f>IF($A67="","",'Situfin serie mensual'!IS66)</f>
        <v>0</v>
      </c>
      <c r="N67" s="116">
        <f t="shared" si="1"/>
        <v>1097.567222099</v>
      </c>
      <c r="O67" s="10"/>
      <c r="P67" s="10"/>
    </row>
    <row r="68" spans="1:18" s="117" customFormat="1" ht="12.75" hidden="1" x14ac:dyDescent="0.2">
      <c r="A68" s="13" t="s">
        <v>47</v>
      </c>
      <c r="B68" s="116">
        <f>IF($A68="","",'Situfin serie mensual'!IH67)</f>
        <v>30.741253902</v>
      </c>
      <c r="C68" s="116">
        <f>IF($A68="","",'Situfin serie mensual'!II67)</f>
        <v>51.064245620000001</v>
      </c>
      <c r="D68" s="116">
        <f>IF($A68="","",'Situfin serie mensual'!IJ67)</f>
        <v>64.504475353999993</v>
      </c>
      <c r="E68" s="116">
        <f>IF($A68="","",'Situfin serie mensual'!IK67)</f>
        <v>38.558706221000001</v>
      </c>
      <c r="F68" s="116">
        <f>IF($A68="","",'Situfin serie mensual'!IL67)</f>
        <v>86.032046842</v>
      </c>
      <c r="G68" s="116">
        <f>IF($A68="","",'Situfin serie mensual'!IM67)</f>
        <v>65.069199428000005</v>
      </c>
      <c r="H68" s="116">
        <f>IF($A68="","",'Situfin serie mensual'!IN67)</f>
        <v>40.901212222000005</v>
      </c>
      <c r="I68" s="116">
        <f>IF($A68="","",'Situfin serie mensual'!IO67)</f>
        <v>48.195722105999998</v>
      </c>
      <c r="J68" s="116">
        <f>IF($A68="","",'Situfin serie mensual'!IP67)</f>
        <v>83.388855620000001</v>
      </c>
      <c r="K68" s="116">
        <f>IF($A68="","",'Situfin serie mensual'!IQ67)</f>
        <v>124.97616209700001</v>
      </c>
      <c r="L68" s="116">
        <f>IF($A68="","",'Situfin serie mensual'!IR67)</f>
        <v>109.05961043199999</v>
      </c>
      <c r="M68" s="116">
        <f>IF($A68="","",'Situfin serie mensual'!IS67)</f>
        <v>0</v>
      </c>
      <c r="N68" s="116">
        <f t="shared" si="1"/>
        <v>742.49148984400006</v>
      </c>
      <c r="O68" s="10"/>
      <c r="P68" s="10"/>
    </row>
    <row r="69" spans="1:18" s="117" customFormat="1" ht="12.75" hidden="1" x14ac:dyDescent="0.2">
      <c r="A69" s="13" t="s">
        <v>48</v>
      </c>
      <c r="B69" s="116">
        <f>IF($A69="","",'Situfin serie mensual'!IH68)</f>
        <v>0</v>
      </c>
      <c r="C69" s="116">
        <f>IF($A69="","",'Situfin serie mensual'!II68)</f>
        <v>0</v>
      </c>
      <c r="D69" s="116">
        <f>IF($A69="","",'Situfin serie mensual'!IJ68)</f>
        <v>0</v>
      </c>
      <c r="E69" s="116">
        <f>IF($A69="","",'Situfin serie mensual'!IK68)</f>
        <v>0</v>
      </c>
      <c r="F69" s="116">
        <f>IF($A69="","",'Situfin serie mensual'!IL68)</f>
        <v>0</v>
      </c>
      <c r="G69" s="116">
        <f>IF($A69="","",'Situfin serie mensual'!IM68)</f>
        <v>0</v>
      </c>
      <c r="H69" s="116">
        <f>IF($A69="","",'Situfin serie mensual'!IN68)</f>
        <v>0</v>
      </c>
      <c r="I69" s="116">
        <f>IF($A69="","",'Situfin serie mensual'!IO68)</f>
        <v>0</v>
      </c>
      <c r="J69" s="116">
        <f>IF($A69="","",'Situfin serie mensual'!IP68)</f>
        <v>0</v>
      </c>
      <c r="K69" s="116">
        <f>IF($A69="","",'Situfin serie mensual'!IQ68)</f>
        <v>0</v>
      </c>
      <c r="L69" s="116">
        <f>IF($A69="","",'Situfin serie mensual'!IR68)</f>
        <v>0</v>
      </c>
      <c r="M69" s="116">
        <f>IF($A69="","",'Situfin serie mensual'!IS68)</f>
        <v>0</v>
      </c>
      <c r="N69" s="116">
        <f t="shared" si="1"/>
        <v>0</v>
      </c>
      <c r="O69" s="10"/>
      <c r="P69" s="10"/>
    </row>
    <row r="70" spans="1:18" s="117" customFormat="1" ht="12.75" hidden="1" x14ac:dyDescent="0.2">
      <c r="A70" s="13" t="s">
        <v>49</v>
      </c>
      <c r="B70" s="116">
        <f>IF($A70="","",'Situfin serie mensual'!IH69)</f>
        <v>0</v>
      </c>
      <c r="C70" s="116">
        <f>IF($A70="","",'Situfin serie mensual'!II69)</f>
        <v>0</v>
      </c>
      <c r="D70" s="116">
        <f>IF($A70="","",'Situfin serie mensual'!IJ69)</f>
        <v>177.53786611300001</v>
      </c>
      <c r="E70" s="116">
        <f>IF($A70="","",'Situfin serie mensual'!IK69)</f>
        <v>0</v>
      </c>
      <c r="F70" s="116">
        <f>IF($A70="","",'Situfin serie mensual'!IL69)</f>
        <v>0</v>
      </c>
      <c r="G70" s="116">
        <f>IF($A70="","",'Situfin serie mensual'!IM69)</f>
        <v>0</v>
      </c>
      <c r="H70" s="116">
        <f>IF($A70="","",'Situfin serie mensual'!IN69)</f>
        <v>177.53786614200001</v>
      </c>
      <c r="I70" s="116">
        <f>IF($A70="","",'Situfin serie mensual'!IO69)</f>
        <v>0</v>
      </c>
      <c r="J70" s="116">
        <f>IF($A70="","",'Situfin serie mensual'!IP69)</f>
        <v>0</v>
      </c>
      <c r="K70" s="116">
        <f>IF($A70="","",'Situfin serie mensual'!IQ69)</f>
        <v>0</v>
      </c>
      <c r="L70" s="116">
        <f>IF($A70="","",'Situfin serie mensual'!IR69)</f>
        <v>0</v>
      </c>
      <c r="M70" s="116">
        <f>IF($A70="","",'Situfin serie mensual'!IS69)</f>
        <v>0</v>
      </c>
      <c r="N70" s="116">
        <f t="shared" si="1"/>
        <v>355.07573225500005</v>
      </c>
      <c r="O70" s="10"/>
      <c r="P70" s="10"/>
    </row>
    <row r="71" spans="1:18" s="117" customFormat="1" ht="12.75" x14ac:dyDescent="0.2">
      <c r="A71" s="13"/>
      <c r="B71" s="116" t="str">
        <f>IF($A71="","",'Situfin serie mensual'!IH70)</f>
        <v/>
      </c>
      <c r="C71" s="116" t="str">
        <f>IF($A71="","",'Situfin serie mensual'!II70)</f>
        <v/>
      </c>
      <c r="D71" s="116" t="str">
        <f>IF($A71="","",'Situfin serie mensual'!IJ70)</f>
        <v/>
      </c>
      <c r="E71" s="116" t="str">
        <f>IF($A71="","",'Situfin serie mensual'!IK70)</f>
        <v/>
      </c>
      <c r="F71" s="116" t="str">
        <f>IF($A71="","",'Situfin serie mensual'!IL70)</f>
        <v/>
      </c>
      <c r="G71" s="116" t="str">
        <f>IF($A71="","",'Situfin serie mensual'!IM70)</f>
        <v/>
      </c>
      <c r="H71" s="116" t="str">
        <f>IF($A71="","",'Situfin serie mensual'!IN70)</f>
        <v/>
      </c>
      <c r="I71" s="116" t="str">
        <f>IF($A71="","",'Situfin serie mensual'!IO70)</f>
        <v/>
      </c>
      <c r="J71" s="116" t="str">
        <f>IF($A71="","",'Situfin serie mensual'!IP70)</f>
        <v/>
      </c>
      <c r="K71" s="116" t="str">
        <f>IF($A71="","",'Situfin serie mensual'!IQ70)</f>
        <v/>
      </c>
      <c r="L71" s="116" t="str">
        <f>IF($A71="","",'Situfin serie mensual'!IR70)</f>
        <v/>
      </c>
      <c r="M71" s="116" t="str">
        <f>IF($A71="","",'Situfin serie mensual'!IS70)</f>
        <v/>
      </c>
      <c r="N71" s="116"/>
      <c r="O71" s="10"/>
      <c r="P71" s="10"/>
    </row>
    <row r="72" spans="1:18" s="117" customFormat="1" ht="13.5" x14ac:dyDescent="0.25">
      <c r="A72" s="123" t="s">
        <v>50</v>
      </c>
      <c r="B72" s="124">
        <f>IF($A72="","",'Situfin serie mensual'!IH71)</f>
        <v>60.089517969000553</v>
      </c>
      <c r="C72" s="124">
        <f>IF($A72="","",'Situfin serie mensual'!II71)</f>
        <v>-493.7975441399999</v>
      </c>
      <c r="D72" s="124">
        <f>IF($A72="","",'Situfin serie mensual'!IJ71)</f>
        <v>-670.20636770200008</v>
      </c>
      <c r="E72" s="124">
        <f>IF($A72="","",'Situfin serie mensual'!IK71)</f>
        <v>-129.17630966800016</v>
      </c>
      <c r="F72" s="124">
        <f>IF($A72="","",'Situfin serie mensual'!IL71)</f>
        <v>515.85544108499926</v>
      </c>
      <c r="G72" s="124">
        <f>IF($A72="","",'Situfin serie mensual'!IM71)</f>
        <v>288.83818403000078</v>
      </c>
      <c r="H72" s="124">
        <f>IF($A72="","",'Situfin serie mensual'!IN71)</f>
        <v>394.92014657399977</v>
      </c>
      <c r="I72" s="124">
        <f>IF($A72="","",'Situfin serie mensual'!IO71)</f>
        <v>-143.69332220600018</v>
      </c>
      <c r="J72" s="124">
        <f>IF($A72="","",'Situfin serie mensual'!IP71)</f>
        <v>-228.85756748999938</v>
      </c>
      <c r="K72" s="124">
        <f>IF($A72="","",'Situfin serie mensual'!IQ71)</f>
        <v>-334.17170214900034</v>
      </c>
      <c r="L72" s="124">
        <f>IF($A72="","",'Situfin serie mensual'!IR71)</f>
        <v>126.39248026899986</v>
      </c>
      <c r="M72" s="124">
        <f>IF($A72="","",'Situfin serie mensual'!IS71)</f>
        <v>0</v>
      </c>
      <c r="N72" s="124">
        <f>+SUM(B72:M72)</f>
        <v>-613.80704342799982</v>
      </c>
      <c r="O72" s="10"/>
      <c r="P72" s="10"/>
    </row>
    <row r="73" spans="1:18" s="117" customFormat="1" ht="12.75" x14ac:dyDescent="0.2">
      <c r="A73" s="111"/>
      <c r="B73" s="114" t="str">
        <f>IF($A73="","",'Situfin serie mensual'!IH72)</f>
        <v/>
      </c>
      <c r="C73" s="114" t="str">
        <f>IF($A73="","",'Situfin serie mensual'!II72)</f>
        <v/>
      </c>
      <c r="D73" s="114" t="str">
        <f>IF($A73="","",'Situfin serie mensual'!IJ72)</f>
        <v/>
      </c>
      <c r="E73" s="114" t="str">
        <f>IF($A73="","",'Situfin serie mensual'!IK72)</f>
        <v/>
      </c>
      <c r="F73" s="114" t="str">
        <f>IF($A73="","",'Situfin serie mensual'!IL72)</f>
        <v/>
      </c>
      <c r="G73" s="114" t="str">
        <f>IF($A73="","",'Situfin serie mensual'!IM72)</f>
        <v/>
      </c>
      <c r="H73" s="114" t="str">
        <f>IF($A73="","",'Situfin serie mensual'!IN72)</f>
        <v/>
      </c>
      <c r="I73" s="114" t="str">
        <f>IF($A73="","",'Situfin serie mensual'!IO72)</f>
        <v/>
      </c>
      <c r="J73" s="114" t="str">
        <f>IF($A73="","",'Situfin serie mensual'!IP72)</f>
        <v/>
      </c>
      <c r="K73" s="114" t="str">
        <f>IF($A73="","",'Situfin serie mensual'!IQ72)</f>
        <v/>
      </c>
      <c r="L73" s="114" t="str">
        <f>IF($A73="","",'Situfin serie mensual'!IR72)</f>
        <v/>
      </c>
      <c r="M73" s="114" t="str">
        <f>IF($A73="","",'Situfin serie mensual'!IS72)</f>
        <v/>
      </c>
      <c r="N73" s="120"/>
      <c r="O73" s="10"/>
      <c r="P73" s="10"/>
    </row>
    <row r="74" spans="1:18" s="10" customFormat="1" ht="12.75" x14ac:dyDescent="0.2">
      <c r="A74" s="111"/>
      <c r="B74" s="120" t="str">
        <f>IF($A74="","",'Situfin serie mensual'!IH73)</f>
        <v/>
      </c>
      <c r="C74" s="120" t="str">
        <f>IF($A74="","",'Situfin serie mensual'!II73)</f>
        <v/>
      </c>
      <c r="D74" s="120" t="str">
        <f>IF($A74="","",'Situfin serie mensual'!IJ73)</f>
        <v/>
      </c>
      <c r="E74" s="120" t="str">
        <f>IF($A74="","",'Situfin serie mensual'!IK73)</f>
        <v/>
      </c>
      <c r="F74" s="120" t="str">
        <f>IF($A74="","",'Situfin serie mensual'!IL73)</f>
        <v/>
      </c>
      <c r="G74" s="120" t="str">
        <f>IF($A74="","",'Situfin serie mensual'!IM73)</f>
        <v/>
      </c>
      <c r="H74" s="120" t="str">
        <f>IF($A74="","",'Situfin serie mensual'!IN73)</f>
        <v/>
      </c>
      <c r="I74" s="120" t="str">
        <f>IF($A74="","",'Situfin serie mensual'!IO73)</f>
        <v/>
      </c>
      <c r="J74" s="120" t="str">
        <f>IF($A74="","",'Situfin serie mensual'!IP73)</f>
        <v/>
      </c>
      <c r="K74" s="120" t="str">
        <f>IF($A74="","",'Situfin serie mensual'!IQ73)</f>
        <v/>
      </c>
      <c r="L74" s="120" t="str">
        <f>IF($A74="","",'Situfin serie mensual'!IR73)</f>
        <v/>
      </c>
      <c r="M74" s="120" t="str">
        <f>IF($A74="","",'Situfin serie mensual'!IS73)</f>
        <v/>
      </c>
      <c r="N74" s="120"/>
      <c r="Q74" s="146"/>
      <c r="R74" s="146"/>
    </row>
    <row r="75" spans="1:18" s="16" customFormat="1" ht="12.75" outlineLevel="2" x14ac:dyDescent="0.2">
      <c r="A75" s="10" t="s">
        <v>51</v>
      </c>
      <c r="B75" s="114">
        <f>IF($A75="","",'Situfin serie mensual'!IH74)</f>
        <v>360.286152238</v>
      </c>
      <c r="C75" s="114">
        <f>IF($A75="","",'Situfin serie mensual'!II74)</f>
        <v>535.47513248199994</v>
      </c>
      <c r="D75" s="114">
        <f>IF($A75="","",'Situfin serie mensual'!IJ74)</f>
        <v>615.89220963100001</v>
      </c>
      <c r="E75" s="114">
        <f>IF($A75="","",'Situfin serie mensual'!IK74)</f>
        <v>886.91010285099992</v>
      </c>
      <c r="F75" s="114">
        <f>IF($A75="","",'Situfin serie mensual'!IL74)</f>
        <v>363.67095662999998</v>
      </c>
      <c r="G75" s="114">
        <f>IF($A75="","",'Situfin serie mensual'!IM74)</f>
        <v>332.22961023699997</v>
      </c>
      <c r="H75" s="114">
        <f>IF($A75="","",'Situfin serie mensual'!IN74)</f>
        <v>602.87989839299996</v>
      </c>
      <c r="I75" s="114">
        <f>IF($A75="","",'Situfin serie mensual'!IO74)</f>
        <v>349.55572974400008</v>
      </c>
      <c r="J75" s="114">
        <f>IF($A75="","",'Situfin serie mensual'!IP74)</f>
        <v>264.53358075799997</v>
      </c>
      <c r="K75" s="114">
        <f>IF($A75="","",'Situfin serie mensual'!IQ74)</f>
        <v>658.11103892300002</v>
      </c>
      <c r="L75" s="114">
        <f>IF($A75="","",'Situfin serie mensual'!IR74)</f>
        <v>928.61867993700002</v>
      </c>
      <c r="M75" s="114">
        <f>IF($A75="","",'Situfin serie mensual'!IS74)</f>
        <v>0</v>
      </c>
      <c r="N75" s="114">
        <f>+SUM(B75:M75)</f>
        <v>5898.1630918239998</v>
      </c>
      <c r="O75" s="10"/>
      <c r="P75" s="10"/>
    </row>
    <row r="76" spans="1:18" s="117" customFormat="1" ht="12.75" x14ac:dyDescent="0.2">
      <c r="A76" s="13" t="s">
        <v>52</v>
      </c>
      <c r="B76" s="116">
        <f>IF($A76="","",'Situfin serie mensual'!IH75)</f>
        <v>308.62149716700003</v>
      </c>
      <c r="C76" s="116">
        <f>IF($A76="","",'Situfin serie mensual'!II75)</f>
        <v>527.13948275999996</v>
      </c>
      <c r="D76" s="116">
        <f>IF($A76="","",'Situfin serie mensual'!IJ75)</f>
        <v>474.64080677700008</v>
      </c>
      <c r="E76" s="116">
        <f>IF($A76="","",'Situfin serie mensual'!IK75)</f>
        <v>860.44673445399997</v>
      </c>
      <c r="F76" s="116">
        <f>IF($A76="","",'Situfin serie mensual'!IL75)</f>
        <v>347.91515812999995</v>
      </c>
      <c r="G76" s="116">
        <f>IF($A76="","",'Situfin serie mensual'!IM75)</f>
        <v>326.91210064699999</v>
      </c>
      <c r="H76" s="116">
        <f>IF($A76="","",'Situfin serie mensual'!IN75)</f>
        <v>592.40043401200001</v>
      </c>
      <c r="I76" s="116">
        <f>IF($A76="","",'Situfin serie mensual'!IO75)</f>
        <v>288.8359776530001</v>
      </c>
      <c r="J76" s="116">
        <f>IF($A76="","",'Situfin serie mensual'!IP75)</f>
        <v>261.40965575799999</v>
      </c>
      <c r="K76" s="116">
        <f>IF($A76="","",'Situfin serie mensual'!IQ75)</f>
        <v>596.22092383000006</v>
      </c>
      <c r="L76" s="116">
        <f>IF($A76="","",'Situfin serie mensual'!IR75)</f>
        <v>883.52175959600004</v>
      </c>
      <c r="M76" s="116">
        <f>IF($A76="","",'Situfin serie mensual'!IS75)</f>
        <v>0</v>
      </c>
      <c r="N76" s="116">
        <f>+SUM(B76:M76)</f>
        <v>5468.0645307840005</v>
      </c>
      <c r="O76" s="10"/>
      <c r="P76" s="10"/>
      <c r="Q76" s="147"/>
      <c r="R76" s="147"/>
    </row>
    <row r="77" spans="1:18" s="117" customFormat="1" ht="12.75" x14ac:dyDescent="0.2">
      <c r="A77" s="13" t="s">
        <v>53</v>
      </c>
      <c r="B77" s="116">
        <f>IF($A77="","",'Situfin serie mensual'!IH76)</f>
        <v>0</v>
      </c>
      <c r="C77" s="116">
        <f>IF($A77="","",'Situfin serie mensual'!II76)</f>
        <v>8.3356497219999994</v>
      </c>
      <c r="D77" s="116">
        <f>IF($A77="","",'Situfin serie mensual'!IJ76)</f>
        <v>2.422942682</v>
      </c>
      <c r="E77" s="116">
        <f>IF($A77="","",'Situfin serie mensual'!IK76)</f>
        <v>2.5699564700000002</v>
      </c>
      <c r="F77" s="116">
        <f>IF($A77="","",'Situfin serie mensual'!IL76)</f>
        <v>15.755798500000001</v>
      </c>
      <c r="G77" s="116">
        <f>IF($A77="","",'Situfin serie mensual'!IM76)</f>
        <v>5.3175095899999993</v>
      </c>
      <c r="H77" s="116">
        <f>IF($A77="","",'Situfin serie mensual'!IN76)</f>
        <v>10.479464381000001</v>
      </c>
      <c r="I77" s="116">
        <f>IF($A77="","",'Situfin serie mensual'!IO76)</f>
        <v>7.5623311209999997</v>
      </c>
      <c r="J77" s="116">
        <f>IF($A77="","",'Situfin serie mensual'!IP76)</f>
        <v>3.1239250000000003</v>
      </c>
      <c r="K77" s="116">
        <f>IF($A77="","",'Situfin serie mensual'!IQ76)</f>
        <v>5.5131234809999992</v>
      </c>
      <c r="L77" s="116">
        <f>IF($A77="","",'Situfin serie mensual'!IR76)</f>
        <v>5.7114250000000002</v>
      </c>
      <c r="M77" s="116">
        <f>IF($A77="","",'Situfin serie mensual'!IS76)</f>
        <v>0</v>
      </c>
      <c r="N77" s="116">
        <f>+SUM(B77:M77)</f>
        <v>66.792125947000002</v>
      </c>
      <c r="O77" s="10"/>
      <c r="P77" s="10"/>
      <c r="Q77" s="128"/>
      <c r="R77" s="128"/>
    </row>
    <row r="78" spans="1:18" s="117" customFormat="1" ht="12.75" x14ac:dyDescent="0.2">
      <c r="A78" s="13" t="s">
        <v>149</v>
      </c>
      <c r="B78" s="116">
        <f>IF($A78="","",'Situfin serie mensual'!IH77)</f>
        <v>51.664655070999999</v>
      </c>
      <c r="C78" s="116">
        <f>IF($A78="","",'Situfin serie mensual'!II77)</f>
        <v>0</v>
      </c>
      <c r="D78" s="116">
        <f>IF($A78="","",'Situfin serie mensual'!IJ77)</f>
        <v>138.82846017199998</v>
      </c>
      <c r="E78" s="116">
        <f>IF($A78="","",'Situfin serie mensual'!IK77)</f>
        <v>23.893411927000002</v>
      </c>
      <c r="F78" s="116">
        <f>IF($A78="","",'Situfin serie mensual'!IL77)</f>
        <v>0</v>
      </c>
      <c r="G78" s="116">
        <f>IF($A78="","",'Situfin serie mensual'!IM77)</f>
        <v>0</v>
      </c>
      <c r="H78" s="116">
        <f>IF($A78="","",'Situfin serie mensual'!IN77)</f>
        <v>0</v>
      </c>
      <c r="I78" s="116">
        <f>IF($A78="","",'Situfin serie mensual'!IO77)</f>
        <v>53.157420969999997</v>
      </c>
      <c r="J78" s="116">
        <f>IF($A78="","",'Situfin serie mensual'!IP77)</f>
        <v>0</v>
      </c>
      <c r="K78" s="116">
        <f>IF($A78="","",'Situfin serie mensual'!IQ77)</f>
        <v>56.376991611999998</v>
      </c>
      <c r="L78" s="116">
        <f>IF($A78="","",'Situfin serie mensual'!IR77)</f>
        <v>39.385495341000002</v>
      </c>
      <c r="M78" s="116">
        <f>IF($A78="","",'Situfin serie mensual'!IS77)</f>
        <v>0</v>
      </c>
      <c r="N78" s="116">
        <f>+SUM(B78:M78)</f>
        <v>363.30643509299995</v>
      </c>
      <c r="O78" s="10"/>
      <c r="P78" s="10"/>
      <c r="Q78" s="147"/>
      <c r="R78" s="147"/>
    </row>
    <row r="79" spans="1:18" s="117" customFormat="1" ht="13.5" x14ac:dyDescent="0.25">
      <c r="A79" s="148" t="s">
        <v>55</v>
      </c>
      <c r="B79" s="129">
        <f>IF($A79="","",'Situfin serie mensual'!IH78)</f>
        <v>-300.19663426899945</v>
      </c>
      <c r="C79" s="129">
        <f>IF($A79="","",'Situfin serie mensual'!II78)</f>
        <v>-1029.2726766219998</v>
      </c>
      <c r="D79" s="129">
        <f>IF($A79="","",'Situfin serie mensual'!IJ78)</f>
        <v>-1286.0985773330001</v>
      </c>
      <c r="E79" s="129">
        <f>IF($A79="","",'Situfin serie mensual'!IK78)</f>
        <v>-1016.0864125190001</v>
      </c>
      <c r="F79" s="129">
        <f>IF($A79="","",'Situfin serie mensual'!IL78)</f>
        <v>152.18448445499928</v>
      </c>
      <c r="G79" s="129">
        <f>IF($A79="","",'Situfin serie mensual'!IM78)</f>
        <v>-43.391426206999199</v>
      </c>
      <c r="H79" s="129">
        <f>IF($A79="","",'Situfin serie mensual'!IN78)</f>
        <v>-207.95975181900019</v>
      </c>
      <c r="I79" s="129">
        <f>IF($A79="","",'Situfin serie mensual'!IO78)</f>
        <v>-493.24905195000025</v>
      </c>
      <c r="J79" s="129">
        <f>IF($A79="","",'Situfin serie mensual'!IP78)</f>
        <v>-493.39114824799935</v>
      </c>
      <c r="K79" s="129">
        <f>IF($A79="","",'Situfin serie mensual'!IQ78)</f>
        <v>-992.28274107200036</v>
      </c>
      <c r="L79" s="129">
        <f>IF($A79="","",'Situfin serie mensual'!IR78)</f>
        <v>-802.22619966800016</v>
      </c>
      <c r="M79" s="129">
        <f>IF($A79="","",'Situfin serie mensual'!IS78)</f>
        <v>0</v>
      </c>
      <c r="N79" s="129">
        <f>+SUM(B79:M79)</f>
        <v>-6511.9701352519996</v>
      </c>
      <c r="O79" s="149"/>
      <c r="P79" s="10"/>
      <c r="Q79" s="10"/>
    </row>
    <row r="80" spans="1:18" s="117" customFormat="1" ht="12.75" x14ac:dyDescent="0.2">
      <c r="A80" s="13"/>
      <c r="B80" s="116" t="str">
        <f>IF($A80="","",'Situfin serie mensual'!IH79)</f>
        <v/>
      </c>
      <c r="C80" s="116" t="str">
        <f>IF($A80="","",'Situfin serie mensual'!II79)</f>
        <v/>
      </c>
      <c r="D80" s="116" t="str">
        <f>IF($A80="","",'Situfin serie mensual'!IJ79)</f>
        <v/>
      </c>
      <c r="E80" s="116" t="str">
        <f>IF($A80="","",'Situfin serie mensual'!IK79)</f>
        <v/>
      </c>
      <c r="F80" s="116" t="str">
        <f>IF($A80="","",'Situfin serie mensual'!IL79)</f>
        <v/>
      </c>
      <c r="G80" s="116" t="str">
        <f>IF($A80="","",'Situfin serie mensual'!IM79)</f>
        <v/>
      </c>
      <c r="H80" s="116" t="str">
        <f>IF($A80="","",'Situfin serie mensual'!IN79)</f>
        <v/>
      </c>
      <c r="I80" s="116" t="str">
        <f>IF($A80="","",'Situfin serie mensual'!IO79)</f>
        <v/>
      </c>
      <c r="J80" s="116" t="str">
        <f>IF($A80="","",'Situfin serie mensual'!IP79)</f>
        <v/>
      </c>
      <c r="K80" s="116" t="str">
        <f>IF($A80="","",'Situfin serie mensual'!IQ79)</f>
        <v/>
      </c>
      <c r="L80" s="116" t="str">
        <f>IF($A80="","",'Situfin serie mensual'!IR79)</f>
        <v/>
      </c>
      <c r="M80" s="116" t="str">
        <f>IF($A80="","",'Situfin serie mensual'!IS79)</f>
        <v/>
      </c>
      <c r="N80" s="116"/>
      <c r="O80" s="10"/>
      <c r="P80" s="10"/>
    </row>
    <row r="81" spans="1:16" s="117" customFormat="1" ht="12.75" x14ac:dyDescent="0.2">
      <c r="A81" s="150" t="s">
        <v>150</v>
      </c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30"/>
      <c r="O81" s="10"/>
      <c r="P81" s="10"/>
    </row>
    <row r="82" spans="1:16" s="117" customFormat="1" ht="12.75" x14ac:dyDescent="0.2">
      <c r="A82" s="10"/>
      <c r="B82" s="116" t="str">
        <f>IF($A82="","",'Situfin serie mensual'!IH81)</f>
        <v/>
      </c>
      <c r="C82" s="116" t="str">
        <f>IF($A82="","",'Situfin serie mensual'!II81)</f>
        <v/>
      </c>
      <c r="D82" s="116" t="str">
        <f>IF($A82="","",'Situfin serie mensual'!IJ81)</f>
        <v/>
      </c>
      <c r="E82" s="116" t="str">
        <f>IF($A82="","",'Situfin serie mensual'!IK81)</f>
        <v/>
      </c>
      <c r="F82" s="116" t="str">
        <f>IF($A82="","",'Situfin serie mensual'!IL81)</f>
        <v/>
      </c>
      <c r="G82" s="116" t="str">
        <f>IF($A82="","",'Situfin serie mensual'!IM81)</f>
        <v/>
      </c>
      <c r="H82" s="116" t="str">
        <f>IF($A82="","",'Situfin serie mensual'!IN81)</f>
        <v/>
      </c>
      <c r="I82" s="116" t="str">
        <f>IF($A82="","",'Situfin serie mensual'!IO81)</f>
        <v/>
      </c>
      <c r="J82" s="116" t="str">
        <f>IF($A82="","",'Situfin serie mensual'!IP81)</f>
        <v/>
      </c>
      <c r="K82" s="116" t="str">
        <f>IF($A82="","",'Situfin serie mensual'!IQ81)</f>
        <v/>
      </c>
      <c r="L82" s="116" t="str">
        <f>IF($A82="","",'Situfin serie mensual'!IR81)</f>
        <v/>
      </c>
      <c r="M82" s="116" t="str">
        <f>IF($A82="","",'Situfin serie mensual'!IS81)</f>
        <v/>
      </c>
      <c r="N82" s="114"/>
      <c r="O82" s="10"/>
      <c r="P82" s="10"/>
    </row>
    <row r="83" spans="1:16" s="16" customFormat="1" ht="12.75" outlineLevel="2" x14ac:dyDescent="0.2">
      <c r="A83" s="10" t="s">
        <v>56</v>
      </c>
      <c r="B83" s="114">
        <f>IF($A83="","",'Situfin serie mensual'!IH82)</f>
        <v>47.742805617724223</v>
      </c>
      <c r="C83" s="114">
        <f>IF($A83="","",'Situfin serie mensual'!II82)</f>
        <v>-575.5391866699033</v>
      </c>
      <c r="D83" s="114">
        <f>IF($A83="","",'Situfin serie mensual'!IJ82)</f>
        <v>-783.67654629411527</v>
      </c>
      <c r="E83" s="114">
        <f>IF($A83="","",'Situfin serie mensual'!IK82)</f>
        <v>158.89390416868912</v>
      </c>
      <c r="F83" s="114">
        <f>IF($A83="","",'Situfin serie mensual'!IL82)</f>
        <v>-265.47025143900339</v>
      </c>
      <c r="G83" s="114">
        <f>IF($A83="","",'Situfin serie mensual'!IM82)</f>
        <v>281.0712814522015</v>
      </c>
      <c r="H83" s="114">
        <f>IF($A83="","",'Situfin serie mensual'!IN82)</f>
        <v>4197.8051003901028</v>
      </c>
      <c r="I83" s="114">
        <f>IF($A83="","",'Situfin serie mensual'!IO82)</f>
        <v>-1231.1724739461272</v>
      </c>
      <c r="J83" s="114">
        <f>IF($A83="","",'Situfin serie mensual'!IP82)</f>
        <v>227.53961273600001</v>
      </c>
      <c r="K83" s="114">
        <f>IF($A83="","",'Situfin serie mensual'!IQ82)</f>
        <v>-118.039843483</v>
      </c>
      <c r="L83" s="114">
        <f>IF($A83="","",'Situfin serie mensual'!IR82)</f>
        <v>328.64420093000001</v>
      </c>
      <c r="M83" s="114">
        <f>IF($A83="","",'Situfin serie mensual'!IS82)</f>
        <v>0</v>
      </c>
      <c r="N83" s="114">
        <f>+SUM(B83:M83)</f>
        <v>2267.7986034625687</v>
      </c>
      <c r="O83" s="10"/>
      <c r="P83" s="10"/>
    </row>
    <row r="84" spans="1:16" s="117" customFormat="1" ht="12.75" x14ac:dyDescent="0.2">
      <c r="A84" s="13" t="s">
        <v>57</v>
      </c>
      <c r="B84" s="116">
        <f>IF($A84="","",'Situfin serie mensual'!IH83)</f>
        <v>47.742805617724223</v>
      </c>
      <c r="C84" s="116">
        <f>IF($A84="","",'Situfin serie mensual'!II83)</f>
        <v>-575.5391866699033</v>
      </c>
      <c r="D84" s="116">
        <f>IF($A84="","",'Situfin serie mensual'!IJ83)</f>
        <v>-783.67654629411527</v>
      </c>
      <c r="E84" s="116">
        <f>IF($A84="","",'Situfin serie mensual'!IK83)</f>
        <v>158.89390416868912</v>
      </c>
      <c r="F84" s="116">
        <f>IF($A84="","",'Situfin serie mensual'!IL83)</f>
        <v>-265.47025143900339</v>
      </c>
      <c r="G84" s="116">
        <f>IF($A84="","",'Situfin serie mensual'!IM83)</f>
        <v>281.0712814522015</v>
      </c>
      <c r="H84" s="116">
        <f>IF($A84="","",'Situfin serie mensual'!IN83)</f>
        <v>4197.8051003901028</v>
      </c>
      <c r="I84" s="116">
        <f>IF($A84="","",'Situfin serie mensual'!IO83)</f>
        <v>-1231.1724739461272</v>
      </c>
      <c r="J84" s="116">
        <f>IF($A84="","",'Situfin serie mensual'!IP83)</f>
        <v>227.53961273600001</v>
      </c>
      <c r="K84" s="116">
        <f>IF($A84="","",'Situfin serie mensual'!IQ83)</f>
        <v>-118.039843483</v>
      </c>
      <c r="L84" s="116">
        <f>IF($A84="","",'Situfin serie mensual'!IR83)</f>
        <v>328.64420093000001</v>
      </c>
      <c r="M84" s="116">
        <f>IF($A84="","",'Situfin serie mensual'!IS83)</f>
        <v>0</v>
      </c>
      <c r="N84" s="116">
        <f t="shared" ref="N84:N95" si="2">+SUM(B84:M84)</f>
        <v>2267.7986034625687</v>
      </c>
      <c r="O84" s="10"/>
      <c r="P84" s="10"/>
    </row>
    <row r="85" spans="1:16" s="117" customFormat="1" ht="12.75" x14ac:dyDescent="0.2">
      <c r="A85" s="13" t="s">
        <v>58</v>
      </c>
      <c r="B85" s="116">
        <f>IF($A85="","",'Situfin serie mensual'!IH84)</f>
        <v>0</v>
      </c>
      <c r="C85" s="116">
        <f>IF($A85="","",'Situfin serie mensual'!II84)</f>
        <v>0</v>
      </c>
      <c r="D85" s="116">
        <f>IF($A85="","",'Situfin serie mensual'!IJ84)</f>
        <v>0</v>
      </c>
      <c r="E85" s="116">
        <f>IF($A85="","",'Situfin serie mensual'!IK84)</f>
        <v>0</v>
      </c>
      <c r="F85" s="116">
        <f>IF($A85="","",'Situfin serie mensual'!IL84)</f>
        <v>0</v>
      </c>
      <c r="G85" s="116">
        <f>IF($A85="","",'Situfin serie mensual'!IM84)</f>
        <v>0</v>
      </c>
      <c r="H85" s="116">
        <f>IF($A85="","",'Situfin serie mensual'!IN84)</f>
        <v>0</v>
      </c>
      <c r="I85" s="116">
        <f>IF($A85="","",'Situfin serie mensual'!IO84)</f>
        <v>0</v>
      </c>
      <c r="J85" s="116">
        <f>IF($A85="","",'Situfin serie mensual'!IP84)</f>
        <v>0</v>
      </c>
      <c r="K85" s="116">
        <f>IF($A85="","",'Situfin serie mensual'!IQ84)</f>
        <v>0</v>
      </c>
      <c r="L85" s="116">
        <f>IF($A85="","",'Situfin serie mensual'!IR84)</f>
        <v>0</v>
      </c>
      <c r="M85" s="116">
        <f>IF($A85="","",'Situfin serie mensual'!IS84)</f>
        <v>0</v>
      </c>
      <c r="N85" s="116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4">
        <f>IF($A86="","",'Situfin serie mensual'!IH85)</f>
        <v>2352.705991586</v>
      </c>
      <c r="C86" s="114">
        <f>IF($A86="","",'Situfin serie mensual'!II85)</f>
        <v>-1097.163570487</v>
      </c>
      <c r="D86" s="114">
        <f>IF($A86="","",'Situfin serie mensual'!IJ85)</f>
        <v>755.79403215499997</v>
      </c>
      <c r="E86" s="114">
        <f>IF($A86="","",'Situfin serie mensual'!IK85)</f>
        <v>1090.9989846199999</v>
      </c>
      <c r="F86" s="114">
        <f>IF($A86="","",'Situfin serie mensual'!IL85)</f>
        <v>-190.93621516400003</v>
      </c>
      <c r="G86" s="114">
        <f>IF($A86="","",'Situfin serie mensual'!IM85)</f>
        <v>199.90619304100002</v>
      </c>
      <c r="H86" s="114">
        <f>IF($A86="","",'Situfin serie mensual'!IN85)</f>
        <v>4458.6042673970005</v>
      </c>
      <c r="I86" s="114">
        <f>IF($A86="","",'Situfin serie mensual'!IO85)</f>
        <v>-535.35289968899997</v>
      </c>
      <c r="J86" s="114">
        <f>IF($A86="","",'Situfin serie mensual'!IP85)</f>
        <v>854.28511848599987</v>
      </c>
      <c r="K86" s="114">
        <f>IF($A86="","",'Situfin serie mensual'!IQ85)</f>
        <v>169.06762535600006</v>
      </c>
      <c r="L86" s="114">
        <f>IF($A86="","",'Situfin serie mensual'!IR85)</f>
        <v>291.93903022800004</v>
      </c>
      <c r="M86" s="114">
        <f>IF($A86="","",'Situfin serie mensual'!IS85)</f>
        <v>0</v>
      </c>
      <c r="N86" s="114">
        <f t="shared" si="2"/>
        <v>8349.8485575290015</v>
      </c>
      <c r="O86" s="10"/>
      <c r="P86" s="10"/>
    </row>
    <row r="87" spans="1:16" s="117" customFormat="1" ht="12.75" x14ac:dyDescent="0.2">
      <c r="A87" s="13" t="s">
        <v>57</v>
      </c>
      <c r="B87" s="116">
        <f>IF($A87="","",'Situfin serie mensual'!IH86)</f>
        <v>184.24045347099985</v>
      </c>
      <c r="C87" s="116">
        <f>IF($A87="","",'Situfin serie mensual'!II86)</f>
        <v>-1523.0070610780001</v>
      </c>
      <c r="D87" s="116">
        <f>IF($A87="","",'Situfin serie mensual'!IJ86)</f>
        <v>371.33405000500005</v>
      </c>
      <c r="E87" s="116">
        <f>IF($A87="","",'Situfin serie mensual'!IK86)</f>
        <v>-91.886324022000025</v>
      </c>
      <c r="F87" s="116">
        <f>IF($A87="","",'Situfin serie mensual'!IL86)</f>
        <v>-104.81838329500002</v>
      </c>
      <c r="G87" s="116">
        <f>IF($A87="","",'Situfin serie mensual'!IM86)</f>
        <v>186.04631074800002</v>
      </c>
      <c r="H87" s="116">
        <f>IF($A87="","",'Situfin serie mensual'!IN86)</f>
        <v>1164.5474922869998</v>
      </c>
      <c r="I87" s="116">
        <f>IF($A87="","",'Situfin serie mensual'!IO86)</f>
        <v>-651.47579849600004</v>
      </c>
      <c r="J87" s="116">
        <f>IF($A87="","",'Situfin serie mensual'!IP86)</f>
        <v>137.925569731</v>
      </c>
      <c r="K87" s="116">
        <f>IF($A87="","",'Situfin serie mensual'!IQ86)</f>
        <v>-466.478838897</v>
      </c>
      <c r="L87" s="116">
        <f>IF($A87="","",'Situfin serie mensual'!IR86)</f>
        <v>-11.985017443999999</v>
      </c>
      <c r="M87" s="116">
        <f>IF($A87="","",'Situfin serie mensual'!IS86)</f>
        <v>0</v>
      </c>
      <c r="N87" s="116">
        <f t="shared" si="2"/>
        <v>-805.55754699000045</v>
      </c>
      <c r="O87" s="10"/>
      <c r="P87" s="10"/>
    </row>
    <row r="88" spans="1:16" s="117" customFormat="1" ht="12.75" x14ac:dyDescent="0.2">
      <c r="A88" s="13" t="s">
        <v>58</v>
      </c>
      <c r="B88" s="116">
        <f>IF($A88="","",'Situfin serie mensual'!IH87)</f>
        <v>2168.4655381150001</v>
      </c>
      <c r="C88" s="116">
        <f>IF($A88="","",'Situfin serie mensual'!II87)</f>
        <v>425.84349059100003</v>
      </c>
      <c r="D88" s="116">
        <f>IF($A88="","",'Situfin serie mensual'!IJ87)</f>
        <v>384.45998214999997</v>
      </c>
      <c r="E88" s="116">
        <f>IF($A88="","",'Situfin serie mensual'!IK87)</f>
        <v>1182.8853086419999</v>
      </c>
      <c r="F88" s="116">
        <f>IF($A88="","",'Situfin serie mensual'!IL87)</f>
        <v>-86.117831869000014</v>
      </c>
      <c r="G88" s="116">
        <f>IF($A88="","",'Situfin serie mensual'!IM87)</f>
        <v>13.859882292999998</v>
      </c>
      <c r="H88" s="116">
        <f>IF($A88="","",'Situfin serie mensual'!IN87)</f>
        <v>3294.0567751100002</v>
      </c>
      <c r="I88" s="116">
        <f>IF($A88="","",'Situfin serie mensual'!IO87)</f>
        <v>116.12289880700001</v>
      </c>
      <c r="J88" s="116">
        <f>IF($A88="","",'Situfin serie mensual'!IP87)</f>
        <v>716.35954875499988</v>
      </c>
      <c r="K88" s="116">
        <f>IF($A88="","",'Situfin serie mensual'!IQ87)</f>
        <v>635.54646425300007</v>
      </c>
      <c r="L88" s="116">
        <f>IF($A88="","",'Situfin serie mensual'!IR87)</f>
        <v>303.92404767200003</v>
      </c>
      <c r="M88" s="116">
        <f>IF($A88="","",'Situfin serie mensual'!IS87)</f>
        <v>0</v>
      </c>
      <c r="N88" s="116">
        <f t="shared" si="2"/>
        <v>9155.406104519001</v>
      </c>
      <c r="O88" s="10"/>
      <c r="P88" s="10"/>
    </row>
    <row r="89" spans="1:16" s="117" customFormat="1" ht="12.75" x14ac:dyDescent="0.2">
      <c r="A89" s="13"/>
      <c r="B89" s="116" t="str">
        <f>IF($A89="","",'Situfin serie mensual'!IH88)</f>
        <v/>
      </c>
      <c r="C89" s="116" t="str">
        <f>IF($A89="","",'Situfin serie mensual'!II88)</f>
        <v/>
      </c>
      <c r="D89" s="116" t="str">
        <f>IF($A89="","",'Situfin serie mensual'!IJ88)</f>
        <v/>
      </c>
      <c r="E89" s="116" t="str">
        <f>IF($A89="","",'Situfin serie mensual'!IK88)</f>
        <v/>
      </c>
      <c r="F89" s="116" t="str">
        <f>IF($A89="","",'Situfin serie mensual'!IL88)</f>
        <v/>
      </c>
      <c r="G89" s="116" t="str">
        <f>IF($A89="","",'Situfin serie mensual'!IM88)</f>
        <v/>
      </c>
      <c r="H89" s="116" t="str">
        <f>IF($A89="","",'Situfin serie mensual'!IN88)</f>
        <v/>
      </c>
      <c r="I89" s="116" t="str">
        <f>IF($A89="","",'Situfin serie mensual'!IO88)</f>
        <v/>
      </c>
      <c r="J89" s="116" t="str">
        <f>IF($A89="","",'Situfin serie mensual'!IP88)</f>
        <v/>
      </c>
      <c r="K89" s="116" t="str">
        <f>IF($A89="","",'Situfin serie mensual'!IQ88)</f>
        <v/>
      </c>
      <c r="L89" s="116" t="str">
        <f>IF($A89="","",'Situfin serie mensual'!IR88)</f>
        <v/>
      </c>
      <c r="M89" s="116" t="str">
        <f>IF($A89="","",'Situfin serie mensual'!IS88)</f>
        <v/>
      </c>
      <c r="N89" s="116"/>
      <c r="O89" s="10"/>
      <c r="P89" s="10"/>
    </row>
    <row r="90" spans="1:16" s="10" customFormat="1" ht="12.75" x14ac:dyDescent="0.2">
      <c r="A90" s="10" t="s">
        <v>60</v>
      </c>
      <c r="B90" s="114">
        <f>IF($A90="","",'Situfin serie mensual'!IH89)</f>
        <v>262.28053812300004</v>
      </c>
      <c r="C90" s="114">
        <f>IF($A90="","",'Situfin serie mensual'!II89)</f>
        <v>-1674.1639874079999</v>
      </c>
      <c r="D90" s="114">
        <f>IF($A90="","",'Situfin serie mensual'!IJ89)</f>
        <v>304.22217989700005</v>
      </c>
      <c r="E90" s="114">
        <f>IF($A90="","",'Situfin serie mensual'!IK89)</f>
        <v>-173.73975221100002</v>
      </c>
      <c r="F90" s="114">
        <f>IF($A90="","",'Situfin serie mensual'!IL89)</f>
        <v>-140.519369318</v>
      </c>
      <c r="G90" s="114">
        <f>IF($A90="","",'Situfin serie mensual'!IM89)</f>
        <v>-191.80422299899999</v>
      </c>
      <c r="H90" s="114">
        <f>IF($A90="","",'Situfin serie mensual'!IN89)</f>
        <v>1188.15267423</v>
      </c>
      <c r="I90" s="114">
        <f>IF($A90="","",'Situfin serie mensual'!IO89)</f>
        <v>-688.80243422900003</v>
      </c>
      <c r="J90" s="114">
        <f>IF($A90="","",'Situfin serie mensual'!IP89)</f>
        <v>152.54492323599999</v>
      </c>
      <c r="K90" s="114">
        <f>IF($A90="","",'Situfin serie mensual'!IQ89)</f>
        <v>0</v>
      </c>
      <c r="L90" s="114">
        <f>IF($A90="","",'Situfin serie mensual'!IR89)</f>
        <v>0</v>
      </c>
      <c r="M90" s="114">
        <f>IF($A90="","",'Situfin serie mensual'!IS89)</f>
        <v>0</v>
      </c>
      <c r="N90" s="114">
        <f t="shared" si="2"/>
        <v>-961.82945067899982</v>
      </c>
    </row>
    <row r="91" spans="1:16" s="132" customFormat="1" ht="12.75" x14ac:dyDescent="0.2">
      <c r="A91" s="13" t="s">
        <v>61</v>
      </c>
      <c r="B91" s="131">
        <f>IF($A91="","",'Situfin serie mensual'!IH90)</f>
        <v>1737.4103849140001</v>
      </c>
      <c r="C91" s="131">
        <f>IF($A91="","",'Situfin serie mensual'!II90)</f>
        <v>127.72003228600001</v>
      </c>
      <c r="D91" s="131">
        <f>IF($A91="","",'Situfin serie mensual'!IJ90)</f>
        <v>304.22217989700005</v>
      </c>
      <c r="E91" s="131">
        <f>IF($A91="","",'Situfin serie mensual'!IK90)</f>
        <v>-173.73975221100002</v>
      </c>
      <c r="F91" s="131">
        <f>IF($A91="","",'Situfin serie mensual'!IL90)</f>
        <v>-140.519369318</v>
      </c>
      <c r="G91" s="131">
        <f>IF($A91="","",'Situfin serie mensual'!IM90)</f>
        <v>-191.80422299899999</v>
      </c>
      <c r="H91" s="131">
        <f>IF($A91="","",'Situfin serie mensual'!IN90)</f>
        <v>1188.15267423</v>
      </c>
      <c r="I91" s="131">
        <f>IF($A91="","",'Situfin serie mensual'!IO90)</f>
        <v>-688.80243422900003</v>
      </c>
      <c r="J91" s="131">
        <f>IF($A91="","",'Situfin serie mensual'!IP90)</f>
        <v>152.54492323599999</v>
      </c>
      <c r="K91" s="131">
        <f>IF($A91="","",'Situfin serie mensual'!IQ90)</f>
        <v>0</v>
      </c>
      <c r="L91" s="131">
        <f>IF($A91="","",'Situfin serie mensual'!IR90)</f>
        <v>0</v>
      </c>
      <c r="M91" s="131">
        <f>IF($A91="","",'Situfin serie mensual'!IS90)</f>
        <v>0</v>
      </c>
      <c r="N91" s="116">
        <f t="shared" si="2"/>
        <v>2315.1844158060007</v>
      </c>
      <c r="O91" s="10"/>
      <c r="P91" s="10"/>
    </row>
    <row r="92" spans="1:16" s="132" customFormat="1" ht="12.75" x14ac:dyDescent="0.2">
      <c r="A92" s="13" t="s">
        <v>62</v>
      </c>
      <c r="B92" s="131">
        <f>IF($A92="","",'Situfin serie mensual'!IH91)</f>
        <v>1475.1298467910001</v>
      </c>
      <c r="C92" s="131">
        <f>IF($A92="","",'Situfin serie mensual'!II91)</f>
        <v>1801.884019694</v>
      </c>
      <c r="D92" s="131">
        <f>IF($A92="","",'Situfin serie mensual'!IJ91)</f>
        <v>0</v>
      </c>
      <c r="E92" s="131">
        <f>IF($A92="","",'Situfin serie mensual'!IK91)</f>
        <v>0</v>
      </c>
      <c r="F92" s="131">
        <f>IF($A92="","",'Situfin serie mensual'!IL91)</f>
        <v>0</v>
      </c>
      <c r="G92" s="131">
        <f>IF($A92="","",'Situfin serie mensual'!IM91)</f>
        <v>0</v>
      </c>
      <c r="H92" s="131">
        <f>IF($A92="","",'Situfin serie mensual'!IN91)</f>
        <v>0</v>
      </c>
      <c r="I92" s="131">
        <f>IF($A92="","",'Situfin serie mensual'!IO91)</f>
        <v>0</v>
      </c>
      <c r="J92" s="131">
        <f>IF($A92="","",'Situfin serie mensual'!IP91)</f>
        <v>0</v>
      </c>
      <c r="K92" s="131">
        <f>IF($A92="","",'Situfin serie mensual'!IQ91)</f>
        <v>0</v>
      </c>
      <c r="L92" s="131">
        <f>IF($A92="","",'Situfin serie mensual'!IR91)</f>
        <v>0</v>
      </c>
      <c r="M92" s="131">
        <f>IF($A92="","",'Situfin serie mensual'!IS91)</f>
        <v>0</v>
      </c>
      <c r="N92" s="116">
        <f t="shared" si="2"/>
        <v>3277.0138664850001</v>
      </c>
      <c r="O92" s="10"/>
      <c r="P92" s="10"/>
    </row>
    <row r="93" spans="1:16" s="132" customFormat="1" ht="12.75" x14ac:dyDescent="0.2">
      <c r="B93" s="131" t="str">
        <f>IF($A93="","",'Situfin serie mensual'!IH92)</f>
        <v/>
      </c>
      <c r="C93" s="131" t="str">
        <f>IF($A93="","",'Situfin serie mensual'!II92)</f>
        <v/>
      </c>
      <c r="D93" s="131" t="str">
        <f>IF($A93="","",'Situfin serie mensual'!IJ92)</f>
        <v/>
      </c>
      <c r="E93" s="131" t="str">
        <f>IF($A93="","",'Situfin serie mensual'!IK92)</f>
        <v/>
      </c>
      <c r="F93" s="131" t="str">
        <f>IF($A93="","",'Situfin serie mensual'!IL92)</f>
        <v/>
      </c>
      <c r="G93" s="131" t="str">
        <f>IF($A93="","",'Situfin serie mensual'!IM92)</f>
        <v/>
      </c>
      <c r="H93" s="131" t="str">
        <f>IF($A93="","",'Situfin serie mensual'!IN92)</f>
        <v/>
      </c>
      <c r="I93" s="131" t="str">
        <f>IF($A93="","",'Situfin serie mensual'!IO92)</f>
        <v/>
      </c>
      <c r="J93" s="131" t="str">
        <f>IF($A93="","",'Situfin serie mensual'!IP92)</f>
        <v/>
      </c>
      <c r="K93" s="131" t="str">
        <f>IF($A93="","",'Situfin serie mensual'!IQ92)</f>
        <v/>
      </c>
      <c r="L93" s="131" t="str">
        <f>IF($A93="","",'Situfin serie mensual'!IR92)</f>
        <v/>
      </c>
      <c r="M93" s="131" t="str">
        <f>IF($A93="","",'Situfin serie mensual'!IS92)</f>
        <v/>
      </c>
      <c r="N93" s="151"/>
      <c r="O93" s="10"/>
      <c r="P93" s="10"/>
    </row>
    <row r="94" spans="1:16" s="132" customFormat="1" ht="12.75" x14ac:dyDescent="0.2">
      <c r="A94" s="10" t="s">
        <v>63</v>
      </c>
      <c r="B94" s="133">
        <f>IF($A94="","",'Situfin serie mensual'!IH93)</f>
        <v>48.518712258724221</v>
      </c>
      <c r="C94" s="133">
        <f>IF($A94="","",'Situfin serie mensual'!II93)</f>
        <v>-566.00161425590329</v>
      </c>
      <c r="D94" s="133">
        <f>IF($A94="","",'Situfin serie mensual'!IJ93)</f>
        <v>-814.31137424111523</v>
      </c>
      <c r="E94" s="133">
        <f>IF($A94="","",'Situfin serie mensual'!IK93)</f>
        <v>360.23016515168911</v>
      </c>
      <c r="F94" s="133">
        <f>IF($A94="","",'Situfin serie mensual'!IL93)</f>
        <v>-263.03014650800338</v>
      </c>
      <c r="G94" s="133">
        <f>IF($A94="","",'Situfin serie mensual'!IM93)</f>
        <v>164.82111755220149</v>
      </c>
      <c r="H94" s="133">
        <f>IF($A94="","",'Situfin serie mensual'!IN93)</f>
        <v>3834.1942206811027</v>
      </c>
      <c r="I94" s="133">
        <f>IF($A94="","",'Situfin serie mensual'!IO93)</f>
        <v>-1367.9783080701272</v>
      </c>
      <c r="J94" s="133">
        <f>IF($A94="","",'Situfin serie mensual'!IP93)</f>
        <v>0</v>
      </c>
      <c r="K94" s="133">
        <f>IF($A94="","",'Situfin serie mensual'!IQ93)</f>
        <v>0</v>
      </c>
      <c r="L94" s="133">
        <f>IF($A94="","",'Situfin serie mensual'!IR93)</f>
        <v>0</v>
      </c>
      <c r="M94" s="133">
        <f>IF($A94="","",'Situfin serie mensual'!IS93)</f>
        <v>0</v>
      </c>
      <c r="N94" s="114">
        <f t="shared" si="2"/>
        <v>1396.4427725685682</v>
      </c>
      <c r="O94" s="10"/>
      <c r="P94" s="10"/>
    </row>
    <row r="95" spans="1:16" s="132" customFormat="1" ht="12.75" x14ac:dyDescent="0.2">
      <c r="A95" s="13" t="s">
        <v>64</v>
      </c>
      <c r="B95" s="131">
        <f>IF($A95="","",'Situfin serie mensual'!IH94)</f>
        <v>48.518712258724221</v>
      </c>
      <c r="C95" s="131">
        <f>IF($A95="","",'Situfin serie mensual'!II94)</f>
        <v>-566.00161425590329</v>
      </c>
      <c r="D95" s="131">
        <f>IF($A95="","",'Situfin serie mensual'!IJ94)</f>
        <v>-814.31137424111523</v>
      </c>
      <c r="E95" s="131">
        <f>IF($A95="","",'Situfin serie mensual'!IK94)</f>
        <v>360.23016515168911</v>
      </c>
      <c r="F95" s="131">
        <f>IF($A95="","",'Situfin serie mensual'!IL94)</f>
        <v>-263.03014650800338</v>
      </c>
      <c r="G95" s="131">
        <f>IF($A95="","",'Situfin serie mensual'!IM94)</f>
        <v>164.82111755220149</v>
      </c>
      <c r="H95" s="131">
        <f>IF($A95="","",'Situfin serie mensual'!IN94)</f>
        <v>3834.1942206811027</v>
      </c>
      <c r="I95" s="131">
        <f>IF($A95="","",'Situfin serie mensual'!IO94)</f>
        <v>-1367.9783080701272</v>
      </c>
      <c r="J95" s="131">
        <f>IF($A95="","",'Situfin serie mensual'!IP94)</f>
        <v>0</v>
      </c>
      <c r="K95" s="131">
        <f>IF($A95="","",'Situfin serie mensual'!IQ94)</f>
        <v>0</v>
      </c>
      <c r="L95" s="131">
        <f>IF($A95="","",'Situfin serie mensual'!IR94)</f>
        <v>0</v>
      </c>
      <c r="M95" s="131">
        <f>IF($A95="","",'Situfin serie mensual'!IS94)</f>
        <v>0</v>
      </c>
      <c r="N95" s="116">
        <f t="shared" si="2"/>
        <v>1396.4427725685682</v>
      </c>
      <c r="O95" s="10"/>
      <c r="P95" s="10"/>
    </row>
    <row r="96" spans="1:16" s="132" customFormat="1" ht="12.75" x14ac:dyDescent="0.2">
      <c r="A96" s="117"/>
      <c r="B96" s="131" t="str">
        <f>IF($A96="","",'Situfin serie mensual'!IH95)</f>
        <v/>
      </c>
      <c r="C96" s="131" t="str">
        <f>IF($A96="","",'Situfin serie mensual'!II95)</f>
        <v/>
      </c>
      <c r="D96" s="131" t="str">
        <f>IF($A96="","",'Situfin serie mensual'!IJ95)</f>
        <v/>
      </c>
      <c r="E96" s="131" t="str">
        <f>IF($A96="","",'Situfin serie mensual'!IK95)</f>
        <v/>
      </c>
      <c r="F96" s="131" t="str">
        <f>IF($A96="","",'Situfin serie mensual'!IL95)</f>
        <v/>
      </c>
      <c r="G96" s="131" t="str">
        <f>IF($A96="","",'Situfin serie mensual'!IM95)</f>
        <v/>
      </c>
      <c r="H96" s="131" t="str">
        <f>IF($A96="","",'Situfin serie mensual'!IN95)</f>
        <v/>
      </c>
      <c r="I96" s="131" t="str">
        <f>IF($A96="","",'Situfin serie mensual'!IO95)</f>
        <v/>
      </c>
      <c r="J96" s="131" t="str">
        <f>IF($A96="","",'Situfin serie mensual'!IP95)</f>
        <v/>
      </c>
      <c r="K96" s="131" t="str">
        <f>IF($A96="","",'Situfin serie mensual'!IQ95)</f>
        <v/>
      </c>
      <c r="L96" s="131" t="str">
        <f>IF($A96="","",'Situfin serie mensual'!IR95)</f>
        <v/>
      </c>
      <c r="M96" s="131" t="str">
        <f>IF($A96="","",'Situfin serie mensual'!IS95)</f>
        <v/>
      </c>
      <c r="N96" s="151"/>
      <c r="O96" s="10"/>
      <c r="P96" s="10"/>
    </row>
    <row r="97" spans="1:16" s="132" customFormat="1" ht="12.75" hidden="1" x14ac:dyDescent="0.2">
      <c r="A97" s="10" t="s">
        <v>151</v>
      </c>
      <c r="B97" s="133">
        <f>IF($A97="","",'Situfin serie mensual'!IH96)</f>
        <v>2004.7665516992763</v>
      </c>
      <c r="C97" s="133">
        <f>IF($A97="","",'Situfin serie mensual'!II96)</f>
        <v>-1550.8970604390965</v>
      </c>
      <c r="D97" s="133">
        <f>IF($A97="","",'Situfin serie mensual'!IJ96)</f>
        <v>253.37200111611514</v>
      </c>
      <c r="E97" s="133">
        <f>IF($A97="","",'Situfin serie mensual'!IK96)</f>
        <v>-83.981332067689209</v>
      </c>
      <c r="F97" s="133">
        <f>IF($A97="","",'Situfin serie mensual'!IL96)</f>
        <v>226.71852073000264</v>
      </c>
      <c r="G97" s="133">
        <f>IF($A97="","",'Situfin serie mensual'!IM96)</f>
        <v>-124.55651461820068</v>
      </c>
      <c r="H97" s="133">
        <f>IF($A97="","",'Situfin serie mensual'!IN96)</f>
        <v>52.83941518789743</v>
      </c>
      <c r="I97" s="133">
        <f>IF($A97="","",'Situfin serie mensual'!IO96)</f>
        <v>202.57052230712702</v>
      </c>
      <c r="J97" s="133">
        <f>IF($A97="","",'Situfin serie mensual'!IP96)</f>
        <v>133.35435750200054</v>
      </c>
      <c r="K97" s="133">
        <f>IF($A97="","",'Situfin serie mensual'!IQ96)</f>
        <v>-705.17527223300021</v>
      </c>
      <c r="L97" s="133">
        <f>IF($A97="","",'Situfin serie mensual'!IR96)</f>
        <v>-838.9313703700002</v>
      </c>
      <c r="M97" s="133">
        <f>IF($A97="","",'Situfin serie mensual'!IS96)</f>
        <v>0</v>
      </c>
      <c r="N97" s="114">
        <f>+SUM(B97:M97)</f>
        <v>-429.9201811855678</v>
      </c>
      <c r="O97" s="10"/>
      <c r="P97" s="10"/>
    </row>
    <row r="98" spans="1:16" x14ac:dyDescent="0.2">
      <c r="B98" s="134"/>
      <c r="C98" s="134"/>
      <c r="D98" s="134" t="str">
        <f>IF($A98="","",'Situfin serie mensual'!HL97)</f>
        <v/>
      </c>
      <c r="E98" s="134" t="str">
        <f>IF($A98="","",'Situfin serie mensual'!HM97)</f>
        <v/>
      </c>
      <c r="F98" s="134" t="str">
        <f>IF($A98="","",'Situfin serie mensual'!HN97)</f>
        <v/>
      </c>
      <c r="G98" s="134" t="str">
        <f>IF($A98="","",'Situfin serie mensual'!HO97)</f>
        <v/>
      </c>
      <c r="H98" s="134" t="str">
        <f>IF($A98="","",'Situfin serie mensual'!HP97)</f>
        <v/>
      </c>
      <c r="I98" s="134" t="str">
        <f>IF($A98="","",'Situfin serie mensual'!HQ97)</f>
        <v/>
      </c>
      <c r="J98" s="134" t="str">
        <f>IF($A98="","",'Situfin serie mensual'!HR97)</f>
        <v/>
      </c>
      <c r="K98" s="134" t="str">
        <f>IF($A98="","",'Situfin serie mensual'!HS97)</f>
        <v/>
      </c>
      <c r="L98" s="134" t="str">
        <f>IF($A98="","",'Situfin serie mensual'!HT97)</f>
        <v/>
      </c>
      <c r="M98" s="134" t="str">
        <f>IF($A98="","",'Situfin serie mensual'!HU97)</f>
        <v/>
      </c>
      <c r="N98" s="134"/>
    </row>
    <row r="99" spans="1:16" x14ac:dyDescent="0.2">
      <c r="A99" s="213" t="s">
        <v>190</v>
      </c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220"/>
      <c r="N99" s="220"/>
      <c r="O99" s="208"/>
      <c r="P99" s="208"/>
    </row>
    <row r="100" spans="1:16" x14ac:dyDescent="0.2">
      <c r="A100" s="208" t="s">
        <v>191</v>
      </c>
      <c r="B100" s="210">
        <f>B35-B49-B52-B55-B67-B42</f>
        <v>2678.5949338599999</v>
      </c>
      <c r="C100" s="210">
        <f t="shared" ref="C100:M100" si="3">C35-C49-C52-C55-C67-C42</f>
        <v>3028.7358025950002</v>
      </c>
      <c r="D100" s="210">
        <f t="shared" si="3"/>
        <v>3207.8848974200009</v>
      </c>
      <c r="E100" s="210">
        <f t="shared" si="3"/>
        <v>3248.3596990299998</v>
      </c>
      <c r="F100" s="210">
        <f t="shared" si="3"/>
        <v>2950.0368438270002</v>
      </c>
      <c r="G100" s="210">
        <f t="shared" si="3"/>
        <v>2850.1867379299993</v>
      </c>
      <c r="H100" s="210">
        <f t="shared" si="3"/>
        <v>3230.3642942770002</v>
      </c>
      <c r="I100" s="210">
        <f t="shared" si="3"/>
        <v>3027.6640860420002</v>
      </c>
      <c r="J100" s="210">
        <f t="shared" si="3"/>
        <v>3003.2935539629998</v>
      </c>
      <c r="K100" s="210">
        <f t="shared" si="3"/>
        <v>3041.7202679510006</v>
      </c>
      <c r="L100" s="210">
        <f t="shared" si="3"/>
        <v>2920.9666830830006</v>
      </c>
      <c r="M100" s="210">
        <f t="shared" si="3"/>
        <v>0</v>
      </c>
      <c r="N100" s="116">
        <f t="shared" ref="N100:N101" si="4">+SUM(B100:M100)</f>
        <v>33187.807799978</v>
      </c>
      <c r="O100" s="208"/>
      <c r="P100" s="208"/>
    </row>
    <row r="101" spans="1:16" x14ac:dyDescent="0.2">
      <c r="A101" s="208" t="s">
        <v>92</v>
      </c>
      <c r="B101" s="210">
        <f>B79+B42</f>
        <v>-6.0348052459994506</v>
      </c>
      <c r="C101" s="210">
        <f t="shared" ref="C101:M101" si="5">C79+C42</f>
        <v>-988.76884378999989</v>
      </c>
      <c r="D101" s="210">
        <f t="shared" si="5"/>
        <v>-501.42768788800015</v>
      </c>
      <c r="E101" s="210">
        <f t="shared" si="5"/>
        <v>-570.70541359599997</v>
      </c>
      <c r="F101" s="210">
        <f t="shared" si="5"/>
        <v>737.31045837299928</v>
      </c>
      <c r="G101" s="210">
        <f t="shared" si="5"/>
        <v>208.00984984300081</v>
      </c>
      <c r="H101" s="210">
        <f t="shared" si="5"/>
        <v>-87.00316722800018</v>
      </c>
      <c r="I101" s="210">
        <f t="shared" si="5"/>
        <v>-210.91289061900022</v>
      </c>
      <c r="J101" s="210">
        <f t="shared" si="5"/>
        <v>418.65849817700075</v>
      </c>
      <c r="K101" s="210">
        <f t="shared" si="5"/>
        <v>-505.93603917200039</v>
      </c>
      <c r="L101" s="210">
        <f t="shared" si="5"/>
        <v>-143.02935259200024</v>
      </c>
      <c r="M101" s="210">
        <f t="shared" si="5"/>
        <v>0</v>
      </c>
      <c r="N101" s="116">
        <f t="shared" si="4"/>
        <v>-1649.8393937379997</v>
      </c>
      <c r="O101" s="208"/>
      <c r="P101" s="208"/>
    </row>
    <row r="102" spans="1:16" ht="9" customHeight="1" x14ac:dyDescent="0.2">
      <c r="A102" s="215"/>
      <c r="B102" s="218"/>
      <c r="C102" s="218"/>
      <c r="D102" s="218"/>
      <c r="E102" s="218"/>
      <c r="F102" s="218"/>
      <c r="G102" s="218"/>
      <c r="H102" s="218"/>
      <c r="I102" s="218"/>
      <c r="J102" s="218"/>
      <c r="K102" s="218"/>
      <c r="L102" s="218"/>
      <c r="M102" s="218"/>
      <c r="N102" s="219"/>
      <c r="O102" s="208"/>
      <c r="P102" s="208"/>
    </row>
    <row r="103" spans="1:16" ht="16.5" x14ac:dyDescent="0.3">
      <c r="A103" s="173" t="s">
        <v>185</v>
      </c>
      <c r="B103" s="208"/>
      <c r="C103" s="208"/>
      <c r="D103" s="208"/>
      <c r="E103" s="208"/>
      <c r="F103" s="152"/>
      <c r="G103" s="208"/>
      <c r="H103" s="208"/>
      <c r="I103" s="211"/>
      <c r="J103" s="208"/>
      <c r="K103" s="208"/>
      <c r="L103" s="208"/>
      <c r="M103" s="208"/>
      <c r="N103" s="208"/>
      <c r="O103" s="208"/>
      <c r="P103" s="208"/>
    </row>
    <row r="104" spans="1:16" ht="16.5" x14ac:dyDescent="0.3">
      <c r="A104" s="173" t="s">
        <v>211</v>
      </c>
      <c r="F104" s="152"/>
    </row>
    <row r="105" spans="1:16" ht="15" x14ac:dyDescent="0.25">
      <c r="A105" s="137" t="s">
        <v>168</v>
      </c>
      <c r="F105" s="152"/>
    </row>
    <row r="106" spans="1:16" hidden="1" x14ac:dyDescent="0.2">
      <c r="F106" s="152"/>
    </row>
  </sheetData>
  <mergeCells count="18">
    <mergeCell ref="K8:K9"/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  <mergeCell ref="J8:J9"/>
  </mergeCells>
  <hyperlinks>
    <hyperlink ref="P1" location="Informe!A1" display="Volver a Inicio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8"/>
  <sheetViews>
    <sheetView showGridLines="0" workbookViewId="0">
      <selection activeCell="D15" sqref="D15"/>
    </sheetView>
  </sheetViews>
  <sheetFormatPr baseColWidth="10" defaultColWidth="11.5703125" defaultRowHeight="15" x14ac:dyDescent="0.25"/>
  <cols>
    <col min="1" max="1" width="17.5703125" bestFit="1" customWidth="1"/>
    <col min="2" max="2" width="20.42578125" bestFit="1" customWidth="1"/>
    <col min="3" max="3" width="15" bestFit="1" customWidth="1"/>
    <col min="4" max="4" width="22.140625" bestFit="1" customWidth="1"/>
    <col min="5" max="5" width="10.5703125" bestFit="1" customWidth="1"/>
    <col min="6" max="6" width="14.140625" bestFit="1" customWidth="1"/>
    <col min="7" max="7" width="10.7109375" bestFit="1" customWidth="1"/>
    <col min="8" max="8" width="20.42578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192</v>
      </c>
    </row>
    <row r="2" spans="1:22" x14ac:dyDescent="0.25">
      <c r="S2" s="71" t="s">
        <v>118</v>
      </c>
    </row>
    <row r="3" spans="1:22" x14ac:dyDescent="0.25">
      <c r="A3" s="67" t="s">
        <v>170</v>
      </c>
      <c r="B3" t="s">
        <v>103</v>
      </c>
      <c r="C3" t="s">
        <v>175</v>
      </c>
      <c r="T3" s="181" t="s">
        <v>97</v>
      </c>
      <c r="U3" s="181" t="s">
        <v>98</v>
      </c>
      <c r="V3" s="181" t="s">
        <v>99</v>
      </c>
    </row>
    <row r="4" spans="1:22" x14ac:dyDescent="0.25">
      <c r="A4" s="68">
        <v>2020</v>
      </c>
      <c r="B4" s="66">
        <v>-1425.5992865690105</v>
      </c>
      <c r="C4" s="66">
        <v>-565.70500924350017</v>
      </c>
      <c r="S4" t="s">
        <v>119</v>
      </c>
      <c r="T4" s="66">
        <f>VLOOKUP(MAX(A4:A9),$A$4:$B$9,2,0)</f>
        <v>-874.42568995859108</v>
      </c>
      <c r="U4" s="66">
        <f>VLOOKUP(MAX(A4:A9)-1,$A$4:$B$9,2,0)</f>
        <v>-707.74475416255586</v>
      </c>
      <c r="V4" s="182"/>
    </row>
    <row r="5" spans="1:22" x14ac:dyDescent="0.25">
      <c r="A5" s="68">
        <v>2021</v>
      </c>
      <c r="B5" s="66">
        <v>-755.39738295526149</v>
      </c>
      <c r="C5" s="66">
        <v>54.219664742747355</v>
      </c>
      <c r="S5" t="s">
        <v>120</v>
      </c>
      <c r="T5" s="183">
        <f>VLOOKUP(MAX(A14:A19),$A$14:$B$19,2,0)/100</f>
        <v>-2.0344761323971103E-2</v>
      </c>
      <c r="U5" s="183">
        <f>(VLOOKUP(MAX(A14:A19)-1,$A$14:$B$19,2,0))/100</f>
        <v>-1.8091364185781E-2</v>
      </c>
      <c r="V5" s="182"/>
    </row>
    <row r="6" spans="1:22" x14ac:dyDescent="0.25">
      <c r="A6" s="68">
        <v>2022</v>
      </c>
      <c r="B6" s="66">
        <v>-707.74475416255586</v>
      </c>
      <c r="C6" s="66">
        <v>249.94465649473565</v>
      </c>
      <c r="S6" t="s">
        <v>193</v>
      </c>
      <c r="T6" s="224">
        <f>VLOOKUP(MAX($G$54:$G$126),$G$54:$J$126,4,0)</f>
        <v>-1320.6752110191183</v>
      </c>
      <c r="U6" s="224">
        <f>VLOOKUP(MAX($G$54:$G$126)-1,$G$54:$J$126,4,0)</f>
        <v>-1271.8567061707797</v>
      </c>
      <c r="V6" s="182"/>
    </row>
    <row r="7" spans="1:22" x14ac:dyDescent="0.25">
      <c r="A7" s="68">
        <v>2023</v>
      </c>
      <c r="B7" s="66">
        <v>-874.42568995859108</v>
      </c>
      <c r="C7" s="66">
        <v>-82.42185334134696</v>
      </c>
      <c r="S7" t="s">
        <v>121</v>
      </c>
      <c r="T7" s="223">
        <f>(VLOOKUP(MAX(A54:A120),$A$54:$E$120,5,0))/100</f>
        <v>-3.0727393148686565E-2</v>
      </c>
      <c r="U7" s="223">
        <f>(VLOOKUP(MAX(A54:A120)-1,$A$54:$E$120,5,0))/100</f>
        <v>-3.2511188148176016E-2</v>
      </c>
      <c r="V7" s="182"/>
    </row>
    <row r="8" spans="1:22" x14ac:dyDescent="0.25">
      <c r="S8" t="s">
        <v>173</v>
      </c>
      <c r="T8" s="183">
        <f>ABS(VLOOKUP(MAX(M55:M123),$M$55:$Q$123,5,0))/100</f>
        <v>2.5063230053419551E-3</v>
      </c>
      <c r="U8" s="183">
        <f>ABS(VLOOKUP(MAX(M55:M123)-1,$M$55:$Q$123,5,0))/100</f>
        <v>2.0244182182895176E-3</v>
      </c>
      <c r="V8" s="182"/>
    </row>
    <row r="9" spans="1:22" x14ac:dyDescent="0.25">
      <c r="S9" t="s">
        <v>174</v>
      </c>
      <c r="T9" s="184">
        <f>VLOOKUP(MAX(A4:A9),$A$4:$C$9,3,0)</f>
        <v>-82.42185334134696</v>
      </c>
      <c r="U9" s="184">
        <f>VLOOKUP(MAX(A4:A9)-1,$A$4:$C$9,3,0)</f>
        <v>249.94465649473565</v>
      </c>
      <c r="V9" s="182"/>
    </row>
    <row r="10" spans="1:22" x14ac:dyDescent="0.25">
      <c r="S10" t="s">
        <v>176</v>
      </c>
      <c r="T10" s="183">
        <f>VLOOKUP(MAX(A14:A19),$A$14:$C$19,3,0)/100</f>
        <v>-1.9176620190429932E-3</v>
      </c>
      <c r="U10" s="183">
        <f>VLOOKUP(MAX(A14:A19)-1,$A$14:$C$19,3,0)/100</f>
        <v>6.3890827594853686E-3</v>
      </c>
      <c r="V10" s="182"/>
    </row>
    <row r="11" spans="1:22" x14ac:dyDescent="0.25">
      <c r="A11" s="67" t="s">
        <v>67</v>
      </c>
      <c r="B11" t="s">
        <v>192</v>
      </c>
      <c r="S11" t="s">
        <v>195</v>
      </c>
      <c r="T11" s="224">
        <f>VLOOKUP(MAX($G$54:$G$126),$G$54:$J$126,3,0)</f>
        <v>-361.18080445957713</v>
      </c>
      <c r="U11" s="224">
        <f>VLOOKUP(MAX($G$54:$G$126)-1,$G$54:$J$126,3,0)</f>
        <v>-66.035804550106008</v>
      </c>
      <c r="V11" s="182"/>
    </row>
    <row r="12" spans="1:22" x14ac:dyDescent="0.25">
      <c r="S12" t="s">
        <v>182</v>
      </c>
      <c r="T12" s="223">
        <f>(VLOOKUP(MAX(A54:A120),$A$54:$E$120,3,0))/100</f>
        <v>-8.4033867553433231E-3</v>
      </c>
      <c r="U12" s="183">
        <f>(VLOOKUP(MAX(A54:A120)-1,$A$54:$E$120,3,0))/100</f>
        <v>-1.6880065622395662E-3</v>
      </c>
      <c r="V12" s="182"/>
    </row>
    <row r="13" spans="1:22" ht="15.75" x14ac:dyDescent="0.25">
      <c r="A13" s="67" t="s">
        <v>170</v>
      </c>
      <c r="B13" t="s">
        <v>104</v>
      </c>
      <c r="C13" t="s">
        <v>171</v>
      </c>
      <c r="S13" t="s">
        <v>96</v>
      </c>
      <c r="T13" s="66">
        <f>VLOOKUP(MAX(A24:A29),$A$24:$H$29,2,0)</f>
        <v>39891.570487879006</v>
      </c>
      <c r="U13" s="66">
        <f>VLOOKUP(MAX(A24:A29)-1,$A$24:$H$29,2,0)</f>
        <v>37634.872098262</v>
      </c>
      <c r="V13" s="190">
        <f>(IFERROR(T13/U13-1,0))</f>
        <v>5.9962961577893159E-2</v>
      </c>
    </row>
    <row r="14" spans="1:22" ht="15.75" x14ac:dyDescent="0.25">
      <c r="A14" s="68">
        <v>2020</v>
      </c>
      <c r="B14" s="66">
        <v>-4.4251709248356734</v>
      </c>
      <c r="C14" s="66">
        <v>-1.7559922921699995</v>
      </c>
      <c r="S14" t="s">
        <v>84</v>
      </c>
      <c r="T14" s="66">
        <f>VLOOKUP(MAX(A24:A29),$A$24:$H$29,3,0)</f>
        <v>29254.630333611</v>
      </c>
      <c r="U14" s="66">
        <f>VLOOKUP(MAX(A24:A29)-1,$A$24:$H$29,3,0)</f>
        <v>27752.920577426001</v>
      </c>
      <c r="V14" s="189">
        <f>IFERROR(T14/U14-1,0)</f>
        <v>5.410997202962764E-2</v>
      </c>
    </row>
    <row r="15" spans="1:22" ht="15.75" x14ac:dyDescent="0.25">
      <c r="A15" s="68">
        <v>2021</v>
      </c>
      <c r="B15" s="66">
        <v>-2.0786567396770361</v>
      </c>
      <c r="C15" s="66">
        <v>0.1491983876084147</v>
      </c>
      <c r="S15" t="s">
        <v>85</v>
      </c>
      <c r="T15" s="66">
        <f>VLOOKUP(MAX(A24:A29),$A$24:$H$29,4,0)</f>
        <v>3404.1711456530002</v>
      </c>
      <c r="U15" s="66">
        <f>VLOOKUP(MAX(A24:A29)-1,$A$24:$H$29,4,0)</f>
        <v>3352.7022029750001</v>
      </c>
      <c r="V15" s="189">
        <f t="shared" ref="V15:V32" si="0">IFERROR(T15/U15-1,0)</f>
        <v>1.5351480555693131E-2</v>
      </c>
    </row>
    <row r="16" spans="1:22" ht="15.75" x14ac:dyDescent="0.25">
      <c r="A16" s="68">
        <v>2022</v>
      </c>
      <c r="B16" s="66">
        <v>-1.8091364185781</v>
      </c>
      <c r="C16" s="66">
        <v>0.63890827594853683</v>
      </c>
      <c r="S16" t="s">
        <v>86</v>
      </c>
      <c r="T16" s="66">
        <f>VLOOKUP(MAX(A24:A29),$A$24:$H$29,5,0)</f>
        <v>1469.481961319</v>
      </c>
      <c r="U16" s="66">
        <f>VLOOKUP(MAX(A24:A29)-1,$A$24:$H$29,5,0)</f>
        <v>1372.6092451530001</v>
      </c>
      <c r="V16" s="189">
        <f t="shared" si="0"/>
        <v>7.0575596447481237E-2</v>
      </c>
    </row>
    <row r="17" spans="1:22" ht="15.75" x14ac:dyDescent="0.25">
      <c r="A17" s="68">
        <v>2023</v>
      </c>
      <c r="B17" s="66">
        <v>-2.0344761323971103</v>
      </c>
      <c r="C17" s="66">
        <v>-0.19176620190429933</v>
      </c>
      <c r="S17" t="s">
        <v>87</v>
      </c>
      <c r="T17" s="66">
        <f>VLOOKUP(MAX(A24:A29),$A$24:$H$29,4,0)</f>
        <v>3404.1711456530002</v>
      </c>
      <c r="U17" s="66">
        <f>VLOOKUP(MAX(A24:A29)-1,$A$24:$H$29,4,0)</f>
        <v>3352.7022029750001</v>
      </c>
      <c r="V17" s="189">
        <f t="shared" si="0"/>
        <v>1.5351480555693131E-2</v>
      </c>
    </row>
    <row r="18" spans="1:22" ht="15.75" x14ac:dyDescent="0.25">
      <c r="S18" t="s">
        <v>11</v>
      </c>
      <c r="T18" s="66">
        <f>VLOOKUP(MAX(A24:A29),$A$24:$H$29,5,0)</f>
        <v>1469.481961319</v>
      </c>
      <c r="U18" s="66">
        <f>VLOOKUP(MAX(A24:A29)-1,$A$24:$H$29,5,0)</f>
        <v>1372.6092451530001</v>
      </c>
      <c r="V18" s="189">
        <f t="shared" si="0"/>
        <v>7.0575596447481237E-2</v>
      </c>
    </row>
    <row r="19" spans="1:22" ht="15.75" x14ac:dyDescent="0.25">
      <c r="S19" t="s">
        <v>88</v>
      </c>
      <c r="T19" s="66">
        <f>VLOOKUP(MAX(A24:A29),$A$24:$H$29,6,0)</f>
        <v>5763.2870472960012</v>
      </c>
      <c r="U19" s="66">
        <f>VLOOKUP(MAX(A24:A29)-1,$A$24:$H$29,6,0)</f>
        <v>5156.640072707999</v>
      </c>
      <c r="V19" s="189">
        <f t="shared" si="0"/>
        <v>0.11764384677510042</v>
      </c>
    </row>
    <row r="20" spans="1:22" ht="15.75" x14ac:dyDescent="0.25">
      <c r="S20" t="s">
        <v>122</v>
      </c>
      <c r="T20" s="66">
        <f>VLOOKUP(MAX(A34:A39),$A$34:$H$39,2,0)</f>
        <v>40505.377531307</v>
      </c>
      <c r="U20" s="66">
        <f>VLOOKUP(MAX(A34:A39)-1,$A$34:$H$39,2,0)</f>
        <v>35773.499362705006</v>
      </c>
      <c r="V20" s="190">
        <f t="shared" si="0"/>
        <v>0.13227328197965238</v>
      </c>
    </row>
    <row r="21" spans="1:22" ht="15.75" x14ac:dyDescent="0.25">
      <c r="A21" s="67" t="s">
        <v>67</v>
      </c>
      <c r="B21" t="s">
        <v>192</v>
      </c>
      <c r="S21" t="s">
        <v>89</v>
      </c>
      <c r="T21" s="66">
        <f>VLOOKUP(MAX(A34:A39),$A$34:$H$39,3,0)</f>
        <v>17180.177665112002</v>
      </c>
      <c r="U21" s="66">
        <f>VLOOKUP(MAX(A34:A39)-1,$A$34:$H$39,3,0)</f>
        <v>16037.59835317</v>
      </c>
      <c r="V21" s="189">
        <f t="shared" si="0"/>
        <v>7.124379141944015E-2</v>
      </c>
    </row>
    <row r="22" spans="1:22" ht="15.75" x14ac:dyDescent="0.25">
      <c r="S22" t="s">
        <v>90</v>
      </c>
      <c r="T22" s="66">
        <f>VLOOKUP(MAX(A34:A39),$A$34:$H$39,4,0)</f>
        <v>4414.5230694029997</v>
      </c>
      <c r="U22" s="66">
        <f>VLOOKUP(MAX(A34:A39)-1,$A$34:$H$39,4,0)</f>
        <v>3723.4637870249999</v>
      </c>
      <c r="V22" s="189">
        <f t="shared" si="0"/>
        <v>0.18559581129433989</v>
      </c>
    </row>
    <row r="23" spans="1:22" ht="15.75" x14ac:dyDescent="0.25">
      <c r="A23" s="67" t="s">
        <v>170</v>
      </c>
      <c r="B23" t="s">
        <v>94</v>
      </c>
      <c r="C23" t="s">
        <v>93</v>
      </c>
      <c r="D23" t="s">
        <v>105</v>
      </c>
      <c r="E23" t="s">
        <v>101</v>
      </c>
      <c r="F23" t="s">
        <v>106</v>
      </c>
      <c r="S23" t="s">
        <v>31</v>
      </c>
      <c r="T23" s="66">
        <f>VLOOKUP(MAX(A34:A39),$A$34:$H$39,5,0)</f>
        <v>4862.1307415139991</v>
      </c>
      <c r="U23" s="66">
        <f>VLOOKUP(MAX(A34:A39)-1,$A$34:$H$39,5,0)</f>
        <v>3460.4121028479994</v>
      </c>
      <c r="V23" s="189">
        <f t="shared" si="0"/>
        <v>0.40507274769740653</v>
      </c>
    </row>
    <row r="24" spans="1:22" ht="15.75" x14ac:dyDescent="0.25">
      <c r="A24" s="68">
        <v>2020</v>
      </c>
      <c r="B24" s="66">
        <v>28993.448355077999</v>
      </c>
      <c r="C24" s="66">
        <v>20448.789088788999</v>
      </c>
      <c r="D24" s="66">
        <v>2270.8903377800007</v>
      </c>
      <c r="E24" s="66">
        <v>1039.588137127</v>
      </c>
      <c r="F24" s="66">
        <v>5234.1807913819994</v>
      </c>
      <c r="S24" t="s">
        <v>11</v>
      </c>
      <c r="T24" s="66">
        <f>VLOOKUP(MAX(A34:A39),$A$34:$H$39,6,0)</f>
        <v>4522.1505851270003</v>
      </c>
      <c r="U24" s="66">
        <f>VLOOKUP(MAX(A34:A39)-1,$A$34:$H$39,6,0)</f>
        <v>4156.3010660589998</v>
      </c>
      <c r="V24" s="189">
        <f t="shared" si="0"/>
        <v>8.8022862938294866E-2</v>
      </c>
    </row>
    <row r="25" spans="1:22" ht="15.75" x14ac:dyDescent="0.25">
      <c r="A25" s="68">
        <v>2021</v>
      </c>
      <c r="B25" s="66">
        <v>33538.546758607998</v>
      </c>
      <c r="C25" s="66">
        <v>24238.381639265004</v>
      </c>
      <c r="D25" s="66">
        <v>2608.9916326700004</v>
      </c>
      <c r="E25" s="66">
        <v>1574.090394652</v>
      </c>
      <c r="F25" s="66">
        <v>5117.0830920210001</v>
      </c>
      <c r="S25" t="s">
        <v>91</v>
      </c>
      <c r="T25" s="66">
        <f>VLOOKUP(MAX(A34:A39),$A$34:$H$39,7,0)</f>
        <v>7959.1320332920013</v>
      </c>
      <c r="U25" s="66">
        <f>VLOOKUP(MAX(A34:A39)-1,$A$34:$H$39,7,0)</f>
        <v>6830.4845111089999</v>
      </c>
      <c r="V25" s="189">
        <f t="shared" si="0"/>
        <v>0.16523681743914143</v>
      </c>
    </row>
    <row r="26" spans="1:22" ht="15.75" x14ac:dyDescent="0.25">
      <c r="A26" s="68">
        <v>2022</v>
      </c>
      <c r="B26" s="66">
        <v>37634.872098262</v>
      </c>
      <c r="C26" s="66">
        <v>27752.920577426001</v>
      </c>
      <c r="D26" s="66">
        <v>3352.7022029750001</v>
      </c>
      <c r="E26" s="66">
        <v>1372.6092451530001</v>
      </c>
      <c r="F26" s="66">
        <v>5156.640072707999</v>
      </c>
      <c r="I26" s="168"/>
      <c r="S26" t="s">
        <v>39</v>
      </c>
      <c r="T26" s="66">
        <f>VLOOKUP(MAX(A34:A39),$A$34:$H$39,8,0)</f>
        <v>1567.2634368590004</v>
      </c>
      <c r="U26" s="66">
        <f>VLOOKUP(MAX(A34:A39)-1,$A$34:$H$39,8,0)</f>
        <v>1565.2395424940003</v>
      </c>
      <c r="V26" s="189">
        <f t="shared" si="0"/>
        <v>1.2930253229965771E-3</v>
      </c>
    </row>
    <row r="27" spans="1:22" ht="15.75" x14ac:dyDescent="0.25">
      <c r="A27" s="68">
        <v>2023</v>
      </c>
      <c r="B27" s="66">
        <v>39891.570487879006</v>
      </c>
      <c r="C27" s="66">
        <v>29254.630333611</v>
      </c>
      <c r="D27" s="66">
        <v>3404.1711456530002</v>
      </c>
      <c r="E27" s="66">
        <v>1469.481961319</v>
      </c>
      <c r="F27" s="66">
        <v>5763.2870472960012</v>
      </c>
      <c r="S27" t="s">
        <v>123</v>
      </c>
      <c r="T27" s="66">
        <f>VLOOKUP(MAX(A44:A49),$A$44:$F$49,2,0)</f>
        <v>5898.1630918239998</v>
      </c>
      <c r="U27" s="66">
        <f>VLOOKUP(MAX(A44:A49)-1,$A$44:$F$49,2,0)</f>
        <v>7132.0466823689731</v>
      </c>
      <c r="V27" s="190">
        <f t="shared" si="0"/>
        <v>-0.1730055404145403</v>
      </c>
    </row>
    <row r="28" spans="1:22" ht="15.75" x14ac:dyDescent="0.25">
      <c r="S28" t="s">
        <v>124</v>
      </c>
      <c r="T28" s="66">
        <f>VLOOKUP(MAX(A44:A49),$A$44:$F$49,3,0)</f>
        <v>792.00383661724413</v>
      </c>
      <c r="U28" s="65">
        <f>VLOOKUP(MAX(A44:A49)-1,$A$44:$F$49,3,0)</f>
        <v>957.68941065729132</v>
      </c>
      <c r="V28" s="189">
        <f t="shared" si="0"/>
        <v>-0.17300554041454019</v>
      </c>
    </row>
    <row r="29" spans="1:22" ht="15.75" x14ac:dyDescent="0.25">
      <c r="S29" t="s">
        <v>125</v>
      </c>
      <c r="T29" s="183">
        <f>VLOOKUP(MAX(A44:A49),$A$44:$F$49,4,0)/100</f>
        <v>1.8427099304928113E-2</v>
      </c>
      <c r="U29" s="183">
        <f>VLOOKUP(MAX(A44:A49)-1,$A$44:$F$49,4,0)/100</f>
        <v>2.4480446945266368E-2</v>
      </c>
      <c r="V29" s="189">
        <f t="shared" si="0"/>
        <v>-0.24727275829041817</v>
      </c>
    </row>
    <row r="30" spans="1:22" ht="15.75" x14ac:dyDescent="0.25">
      <c r="S30" t="s">
        <v>126</v>
      </c>
      <c r="T30" s="183">
        <f>ABS(VLOOKUP(MAX(A54:A120),$A$54:$E$120,4,0))/100</f>
        <v>2.232400639334324E-2</v>
      </c>
      <c r="U30" s="183">
        <f>ABS(VLOOKUP(MAX(A54:A120)-1,$A$54:$E$120,4,0))/100</f>
        <v>3.0823181585936443E-2</v>
      </c>
      <c r="V30" s="189">
        <f t="shared" si="0"/>
        <v>-0.27573971132399533</v>
      </c>
    </row>
    <row r="31" spans="1:22" ht="15.75" x14ac:dyDescent="0.25">
      <c r="A31" s="67" t="s">
        <v>67</v>
      </c>
      <c r="B31" t="s">
        <v>192</v>
      </c>
      <c r="S31" t="s">
        <v>127</v>
      </c>
      <c r="T31" s="66">
        <f>VLOOKUP(MAX(A44:A49),$A$44:$F$49,5,0)</f>
        <v>616.72367996344167</v>
      </c>
      <c r="U31" s="65">
        <f>VLOOKUP(MAX(A44:A49)-1,$A$44:$F$49,5,0)</f>
        <v>691.39599296117785</v>
      </c>
      <c r="V31" s="189">
        <f t="shared" si="0"/>
        <v>-0.10800223570565159</v>
      </c>
    </row>
    <row r="32" spans="1:22" ht="15.75" x14ac:dyDescent="0.25">
      <c r="S32" t="s">
        <v>128</v>
      </c>
      <c r="T32" s="193">
        <f>VLOOKUP(MAX(A44:A49),$A$44:$F$49,6,0)</f>
        <v>175.28015665380246</v>
      </c>
      <c r="U32" s="66">
        <f>VLOOKUP(MAX(A44:A49)-1,$A$44:$F$49,6,0)</f>
        <v>266.29341769611364</v>
      </c>
      <c r="V32" s="189">
        <f t="shared" si="0"/>
        <v>-0.34177811013779125</v>
      </c>
    </row>
    <row r="33" spans="1:22" x14ac:dyDescent="0.25">
      <c r="A33" s="67" t="s">
        <v>170</v>
      </c>
      <c r="B33" t="s">
        <v>107</v>
      </c>
      <c r="C33" t="s">
        <v>108</v>
      </c>
      <c r="D33" t="s">
        <v>109</v>
      </c>
      <c r="E33" t="s">
        <v>100</v>
      </c>
      <c r="F33" t="s">
        <v>101</v>
      </c>
      <c r="G33" t="s">
        <v>110</v>
      </c>
      <c r="H33" t="s">
        <v>102</v>
      </c>
      <c r="S33" t="s">
        <v>129</v>
      </c>
      <c r="T33" s="185">
        <f>+T31/T28</f>
        <v>0.77868774297552923</v>
      </c>
      <c r="U33" s="185">
        <f>+U31/U28</f>
        <v>0.72194177492956901</v>
      </c>
      <c r="V33" s="191"/>
    </row>
    <row r="34" spans="1:22" x14ac:dyDescent="0.25">
      <c r="A34" s="68">
        <v>2020</v>
      </c>
      <c r="B34" s="66">
        <v>33206.332500477001</v>
      </c>
      <c r="C34" s="66">
        <v>14866.618118209999</v>
      </c>
      <c r="D34" s="66">
        <v>3029.7966947770001</v>
      </c>
      <c r="E34" s="66">
        <v>2502.3438645579995</v>
      </c>
      <c r="F34" s="66">
        <v>3894.1203237600012</v>
      </c>
      <c r="G34" s="66">
        <v>7771.5066561990006</v>
      </c>
      <c r="H34" s="66">
        <v>1141.946842973</v>
      </c>
      <c r="S34" t="s">
        <v>130</v>
      </c>
      <c r="T34" s="185">
        <f>+T32/T28</f>
        <v>0.22131225702447074</v>
      </c>
      <c r="U34" s="185">
        <f>+U32/U28</f>
        <v>0.2780582250704311</v>
      </c>
      <c r="V34" s="191"/>
    </row>
    <row r="35" spans="1:22" x14ac:dyDescent="0.25">
      <c r="A35" s="68">
        <v>2021</v>
      </c>
      <c r="B35" s="66">
        <v>33134.765349160996</v>
      </c>
      <c r="C35" s="66">
        <v>14999.875806144997</v>
      </c>
      <c r="D35" s="66">
        <v>4259.5380786329997</v>
      </c>
      <c r="E35" s="66">
        <v>2910.3710170029995</v>
      </c>
      <c r="F35" s="66">
        <v>4005.9144272719996</v>
      </c>
      <c r="G35" s="66">
        <v>5611.9005653599997</v>
      </c>
      <c r="H35" s="66">
        <v>1347.165454748</v>
      </c>
    </row>
    <row r="36" spans="1:22" x14ac:dyDescent="0.25">
      <c r="A36" s="68">
        <v>2022</v>
      </c>
      <c r="B36" s="66">
        <v>35773.499362705006</v>
      </c>
      <c r="C36" s="66">
        <v>16037.59835317</v>
      </c>
      <c r="D36" s="66">
        <v>3723.4637870249999</v>
      </c>
      <c r="E36" s="66">
        <v>3460.4121028479994</v>
      </c>
      <c r="F36" s="66">
        <v>4156.3010660589998</v>
      </c>
      <c r="G36" s="66">
        <v>6830.4845111089999</v>
      </c>
      <c r="H36" s="66">
        <v>1565.2395424940003</v>
      </c>
    </row>
    <row r="37" spans="1:22" x14ac:dyDescent="0.25">
      <c r="A37" s="68">
        <v>2023</v>
      </c>
      <c r="B37" s="66">
        <v>40505.377531307</v>
      </c>
      <c r="C37" s="66">
        <v>17180.177665112002</v>
      </c>
      <c r="D37" s="66">
        <v>4414.5230694029997</v>
      </c>
      <c r="E37" s="66">
        <v>4862.1307415139991</v>
      </c>
      <c r="F37" s="66">
        <v>4522.1505851270003</v>
      </c>
      <c r="G37" s="66">
        <v>7959.1320332920013</v>
      </c>
      <c r="H37" s="66">
        <v>1567.2634368590004</v>
      </c>
    </row>
    <row r="41" spans="1:22" x14ac:dyDescent="0.25">
      <c r="A41" s="67" t="s">
        <v>67</v>
      </c>
      <c r="B41" t="s">
        <v>192</v>
      </c>
    </row>
    <row r="43" spans="1:22" ht="30" x14ac:dyDescent="0.25">
      <c r="A43" s="67" t="s">
        <v>170</v>
      </c>
      <c r="B43" t="s">
        <v>111</v>
      </c>
      <c r="C43" t="s">
        <v>131</v>
      </c>
      <c r="D43" s="70" t="s">
        <v>112</v>
      </c>
      <c r="E43" t="s">
        <v>113</v>
      </c>
      <c r="F43" t="s">
        <v>114</v>
      </c>
    </row>
    <row r="44" spans="1:22" x14ac:dyDescent="0.25">
      <c r="A44" s="68">
        <v>2020</v>
      </c>
      <c r="B44" s="66">
        <v>6403.7526775808665</v>
      </c>
      <c r="C44" s="65">
        <v>859.89427732551053</v>
      </c>
      <c r="D44" s="66">
        <v>2.6691786326656741</v>
      </c>
      <c r="E44" s="65">
        <v>694.61796074429969</v>
      </c>
      <c r="F44" s="65">
        <v>165.27631658121081</v>
      </c>
    </row>
    <row r="45" spans="1:22" x14ac:dyDescent="0.25">
      <c r="A45" s="68">
        <v>2021</v>
      </c>
      <c r="B45" s="66">
        <v>6029.3311325859995</v>
      </c>
      <c r="C45" s="65">
        <v>809.61704769800883</v>
      </c>
      <c r="D45" s="66">
        <v>2.2278551272854519</v>
      </c>
      <c r="E45" s="65">
        <v>630.94158655801152</v>
      </c>
      <c r="F45" s="65">
        <v>178.67546113999714</v>
      </c>
    </row>
    <row r="46" spans="1:22" x14ac:dyDescent="0.25">
      <c r="A46" s="68">
        <v>2022</v>
      </c>
      <c r="B46" s="66">
        <v>7132.0466823689731</v>
      </c>
      <c r="C46" s="65">
        <v>957.68941065729132</v>
      </c>
      <c r="D46" s="66">
        <v>2.448044694526637</v>
      </c>
      <c r="E46" s="65">
        <v>691.39599296117785</v>
      </c>
      <c r="F46" s="65">
        <v>266.29341769611364</v>
      </c>
      <c r="I46" s="168"/>
    </row>
    <row r="47" spans="1:22" x14ac:dyDescent="0.25">
      <c r="A47" s="68">
        <v>2023</v>
      </c>
      <c r="B47" s="66">
        <v>5898.1630918239998</v>
      </c>
      <c r="C47" s="65">
        <v>792.00383661724413</v>
      </c>
      <c r="D47" s="66">
        <v>1.8427099304928112</v>
      </c>
      <c r="E47" s="65">
        <v>616.72367996344167</v>
      </c>
      <c r="F47" s="65">
        <v>175.28015665380246</v>
      </c>
      <c r="J47" s="168"/>
    </row>
    <row r="51" spans="1:17" x14ac:dyDescent="0.25">
      <c r="A51" s="67" t="s">
        <v>67</v>
      </c>
      <c r="B51" t="s">
        <v>192</v>
      </c>
      <c r="G51" s="67" t="s">
        <v>67</v>
      </c>
      <c r="H51" t="s">
        <v>192</v>
      </c>
    </row>
    <row r="52" spans="1:17" x14ac:dyDescent="0.25">
      <c r="M52" s="67" t="s">
        <v>67</v>
      </c>
      <c r="N52" t="s">
        <v>192</v>
      </c>
    </row>
    <row r="53" spans="1:17" ht="45" x14ac:dyDescent="0.25">
      <c r="A53" s="67" t="s">
        <v>68</v>
      </c>
      <c r="B53" s="67" t="s">
        <v>95</v>
      </c>
      <c r="C53" s="70" t="s">
        <v>115</v>
      </c>
      <c r="D53" s="70" t="s">
        <v>116</v>
      </c>
      <c r="E53" s="70" t="s">
        <v>117</v>
      </c>
      <c r="G53" s="67" t="s">
        <v>68</v>
      </c>
      <c r="H53" s="67" t="s">
        <v>95</v>
      </c>
      <c r="I53" t="s">
        <v>196</v>
      </c>
      <c r="J53" t="s">
        <v>194</v>
      </c>
    </row>
    <row r="54" spans="1:17" x14ac:dyDescent="0.25">
      <c r="A54">
        <v>2020</v>
      </c>
      <c r="B54" s="69">
        <v>11</v>
      </c>
      <c r="C54" s="66">
        <v>-2.3589600387115448</v>
      </c>
      <c r="D54" s="66">
        <v>3.1282322660925526</v>
      </c>
      <c r="E54" s="66">
        <v>-5.4871923048040969</v>
      </c>
      <c r="G54">
        <v>2020</v>
      </c>
      <c r="H54" s="69">
        <v>11</v>
      </c>
      <c r="I54" s="66">
        <v>-759.95522101937024</v>
      </c>
      <c r="J54" s="66">
        <v>-1767.736787542545</v>
      </c>
      <c r="M54" s="67" t="s">
        <v>68</v>
      </c>
      <c r="N54" s="67" t="s">
        <v>95</v>
      </c>
      <c r="O54" t="s">
        <v>171</v>
      </c>
      <c r="P54" t="s">
        <v>172</v>
      </c>
      <c r="Q54" t="s">
        <v>104</v>
      </c>
    </row>
    <row r="55" spans="1:17" x14ac:dyDescent="0.25">
      <c r="A55">
        <v>2020</v>
      </c>
      <c r="B55" s="69">
        <v>10</v>
      </c>
      <c r="C55" s="66">
        <v>-2.1999463868882136</v>
      </c>
      <c r="D55" s="66">
        <v>3.3110293547760898</v>
      </c>
      <c r="E55" s="66">
        <v>-5.5109757416643026</v>
      </c>
      <c r="G55">
        <v>2020</v>
      </c>
      <c r="H55" s="69">
        <v>10</v>
      </c>
      <c r="I55" s="66">
        <v>-708.72787806594692</v>
      </c>
      <c r="J55" s="66">
        <v>-1775.3987855073647</v>
      </c>
      <c r="M55">
        <v>2020</v>
      </c>
      <c r="N55" s="69">
        <v>11</v>
      </c>
      <c r="O55" s="66">
        <v>2.0024793422040423E-2</v>
      </c>
      <c r="P55" s="66">
        <v>0.2265117163199078</v>
      </c>
      <c r="Q55" s="66">
        <v>-0.20648692289786738</v>
      </c>
    </row>
    <row r="56" spans="1:17" x14ac:dyDescent="0.25">
      <c r="A56">
        <v>2020</v>
      </c>
      <c r="B56" s="69">
        <v>9</v>
      </c>
      <c r="C56" s="66">
        <v>-1.9905971250487036</v>
      </c>
      <c r="D56" s="66">
        <v>3.3354758758475072</v>
      </c>
      <c r="E56" s="66">
        <v>-5.3260730008962112</v>
      </c>
      <c r="G56">
        <v>2020</v>
      </c>
      <c r="H56" s="69">
        <v>9</v>
      </c>
      <c r="I56" s="66">
        <v>-641.28457171880575</v>
      </c>
      <c r="J56" s="66">
        <v>-1715.8310942698934</v>
      </c>
      <c r="M56">
        <v>2020</v>
      </c>
      <c r="N56" s="69">
        <v>10</v>
      </c>
      <c r="O56" s="66">
        <v>-0.13304273569397498</v>
      </c>
      <c r="P56" s="66">
        <v>0.27362669242550974</v>
      </c>
      <c r="Q56" s="66">
        <v>-0.4066694281194847</v>
      </c>
    </row>
    <row r="57" spans="1:17" x14ac:dyDescent="0.25">
      <c r="A57">
        <v>2020</v>
      </c>
      <c r="B57" s="69">
        <v>8</v>
      </c>
      <c r="C57" s="66">
        <v>-1.705083399973558</v>
      </c>
      <c r="D57" s="66">
        <v>3.3513259658645684</v>
      </c>
      <c r="E57" s="66">
        <v>-5.0564093658381273</v>
      </c>
      <c r="G57">
        <v>2020</v>
      </c>
      <c r="H57" s="69">
        <v>8</v>
      </c>
      <c r="I57" s="66">
        <v>-549.30435904760748</v>
      </c>
      <c r="J57" s="66">
        <v>-1628.957097246448</v>
      </c>
      <c r="M57">
        <v>2020</v>
      </c>
      <c r="N57" s="69">
        <v>9</v>
      </c>
      <c r="O57" s="66">
        <v>-0.20468928720551766</v>
      </c>
      <c r="P57" s="66">
        <v>0.25533073462638134</v>
      </c>
      <c r="Q57" s="66">
        <v>-0.460020021831899</v>
      </c>
    </row>
    <row r="58" spans="1:17" x14ac:dyDescent="0.25">
      <c r="A58">
        <v>2020</v>
      </c>
      <c r="B58" s="69">
        <v>7</v>
      </c>
      <c r="C58" s="66">
        <v>-1.6975127615407621</v>
      </c>
      <c r="D58" s="66">
        <v>3.4698949160249968</v>
      </c>
      <c r="E58" s="66">
        <v>-5.1674076775657589</v>
      </c>
      <c r="G58">
        <v>2020</v>
      </c>
      <c r="H58" s="69">
        <v>7</v>
      </c>
      <c r="I58" s="66">
        <v>-546.86542574266025</v>
      </c>
      <c r="J58" s="66">
        <v>-1664.7159677391517</v>
      </c>
      <c r="M58">
        <v>2020</v>
      </c>
      <c r="N58" s="69">
        <v>8</v>
      </c>
      <c r="O58" s="66">
        <v>-0.11461006833155717</v>
      </c>
      <c r="P58" s="66">
        <v>0.19794480059464775</v>
      </c>
      <c r="Q58" s="66">
        <v>-0.31255486892620488</v>
      </c>
    </row>
    <row r="59" spans="1:17" x14ac:dyDescent="0.25">
      <c r="A59">
        <v>2020</v>
      </c>
      <c r="B59" s="69">
        <v>6</v>
      </c>
      <c r="C59" s="66">
        <v>-1.4093502337168433</v>
      </c>
      <c r="D59" s="66">
        <v>3.3880850450356568</v>
      </c>
      <c r="E59" s="66">
        <v>-4.7974352787525003</v>
      </c>
      <c r="G59">
        <v>2020</v>
      </c>
      <c r="H59" s="69">
        <v>6</v>
      </c>
      <c r="I59" s="66">
        <v>-454.0318830254472</v>
      </c>
      <c r="J59" s="66">
        <v>-1545.5268117139542</v>
      </c>
      <c r="M59">
        <v>2020</v>
      </c>
      <c r="N59" s="69">
        <v>7</v>
      </c>
      <c r="O59" s="66">
        <v>-0.11743914116927993</v>
      </c>
      <c r="P59" s="66">
        <v>0.298025037697974</v>
      </c>
      <c r="Q59" s="66">
        <v>-0.41546417886725395</v>
      </c>
    </row>
    <row r="60" spans="1:17" x14ac:dyDescent="0.25">
      <c r="A60">
        <v>2020</v>
      </c>
      <c r="B60" s="69">
        <v>5</v>
      </c>
      <c r="C60" s="66">
        <v>-1.3109146075027429</v>
      </c>
      <c r="D60" s="66">
        <v>3.3136904535350111</v>
      </c>
      <c r="E60" s="66">
        <v>-4.6246050610377551</v>
      </c>
      <c r="G60">
        <v>2020</v>
      </c>
      <c r="H60" s="69">
        <v>5</v>
      </c>
      <c r="I60" s="66">
        <v>-422.32016818157228</v>
      </c>
      <c r="J60" s="66">
        <v>-1489.8483669133489</v>
      </c>
      <c r="M60">
        <v>2020</v>
      </c>
      <c r="N60" s="69">
        <v>6</v>
      </c>
      <c r="O60" s="66">
        <v>-8.9504482276531058E-2</v>
      </c>
      <c r="P60" s="66">
        <v>0.26426590676140588</v>
      </c>
      <c r="Q60" s="66">
        <v>-0.35377038903793695</v>
      </c>
    </row>
    <row r="61" spans="1:17" x14ac:dyDescent="0.25">
      <c r="A61">
        <v>2020</v>
      </c>
      <c r="B61" s="69">
        <v>4</v>
      </c>
      <c r="C61" s="66">
        <v>-0.95829151148297043</v>
      </c>
      <c r="D61" s="66">
        <v>3.2919249786804481</v>
      </c>
      <c r="E61" s="66">
        <v>-4.2502164901634192</v>
      </c>
      <c r="G61">
        <v>2020</v>
      </c>
      <c r="H61" s="69">
        <v>4</v>
      </c>
      <c r="I61" s="66">
        <v>-308.72020952410838</v>
      </c>
      <c r="J61" s="66">
        <v>-1369.2365106475108</v>
      </c>
      <c r="M61">
        <v>2020</v>
      </c>
      <c r="N61" s="69">
        <v>5</v>
      </c>
      <c r="O61" s="66">
        <v>-0.27699748685178771</v>
      </c>
      <c r="P61" s="66">
        <v>0.22220639520272079</v>
      </c>
      <c r="Q61" s="66">
        <v>-0.4992038820545085</v>
      </c>
    </row>
    <row r="62" spans="1:17" x14ac:dyDescent="0.25">
      <c r="A62">
        <v>2020</v>
      </c>
      <c r="B62" s="69">
        <v>3</v>
      </c>
      <c r="C62" s="66">
        <v>-5.8799023220565363E-2</v>
      </c>
      <c r="D62" s="66">
        <v>3.1995447792832183</v>
      </c>
      <c r="E62" s="66">
        <v>-3.2583438025037839</v>
      </c>
      <c r="G62">
        <v>2020</v>
      </c>
      <c r="H62" s="69">
        <v>3</v>
      </c>
      <c r="I62" s="66">
        <v>-18.942510239263896</v>
      </c>
      <c r="J62" s="66">
        <v>-1049.6978939674393</v>
      </c>
      <c r="M62">
        <v>2020</v>
      </c>
      <c r="N62" s="69">
        <v>4</v>
      </c>
      <c r="O62" s="66">
        <v>-0.72295739495844846</v>
      </c>
      <c r="P62" s="66">
        <v>0.2606108596327496</v>
      </c>
      <c r="Q62" s="66">
        <v>-0.98356825459119823</v>
      </c>
    </row>
    <row r="63" spans="1:17" x14ac:dyDescent="0.25">
      <c r="A63">
        <v>2020</v>
      </c>
      <c r="B63" s="69">
        <v>2</v>
      </c>
      <c r="C63" s="66">
        <v>-6.2779198158112264E-4</v>
      </c>
      <c r="D63" s="66">
        <v>2.9842337657691944</v>
      </c>
      <c r="E63" s="66">
        <v>-2.9848615577507758</v>
      </c>
      <c r="G63">
        <v>2020</v>
      </c>
      <c r="H63" s="69">
        <v>2</v>
      </c>
      <c r="I63" s="66">
        <v>-0.20224751004147556</v>
      </c>
      <c r="J63" s="66">
        <v>-961.5937055346144</v>
      </c>
      <c r="M63">
        <v>2020</v>
      </c>
      <c r="N63" s="69">
        <v>3</v>
      </c>
      <c r="O63" s="66">
        <v>-0.2069146937467683</v>
      </c>
      <c r="P63" s="66">
        <v>0.45307918220756482</v>
      </c>
      <c r="Q63" s="66">
        <v>-0.65999387595433312</v>
      </c>
    </row>
    <row r="64" spans="1:17" x14ac:dyDescent="0.25">
      <c r="A64">
        <v>2020</v>
      </c>
      <c r="B64" s="69">
        <v>1</v>
      </c>
      <c r="C64" s="66">
        <v>-3.1293470893793744E-2</v>
      </c>
      <c r="D64" s="66">
        <v>2.9310159955268529</v>
      </c>
      <c r="E64" s="66">
        <v>-2.9623094664206469</v>
      </c>
      <c r="G64">
        <v>2020</v>
      </c>
      <c r="H64" s="69">
        <v>1</v>
      </c>
      <c r="I64" s="66">
        <v>-10.081407145220542</v>
      </c>
      <c r="J64" s="66">
        <v>-954.32839401174601</v>
      </c>
      <c r="M64">
        <v>2020</v>
      </c>
      <c r="N64" s="69">
        <v>2</v>
      </c>
      <c r="O64" s="66">
        <v>3.8930615651901368E-2</v>
      </c>
      <c r="P64" s="66">
        <v>0.13748521001957667</v>
      </c>
      <c r="Q64" s="66">
        <v>-9.8554594367675288E-2</v>
      </c>
    </row>
    <row r="65" spans="1:17" x14ac:dyDescent="0.25">
      <c r="A65">
        <v>2021</v>
      </c>
      <c r="B65" s="69">
        <v>11</v>
      </c>
      <c r="C65" s="66">
        <v>-0.51718735369820545</v>
      </c>
      <c r="D65" s="66">
        <v>3.0810861403254597</v>
      </c>
      <c r="E65" s="66">
        <v>-3.5982734940236654</v>
      </c>
      <c r="G65">
        <v>2021</v>
      </c>
      <c r="H65" s="69">
        <v>11</v>
      </c>
      <c r="I65" s="66">
        <v>-187.94924915880156</v>
      </c>
      <c r="J65" s="66">
        <v>-1307.6359981230376</v>
      </c>
      <c r="M65">
        <v>2020</v>
      </c>
      <c r="N65" s="69">
        <v>1</v>
      </c>
      <c r="O65" s="66">
        <v>5.1207588989923988E-2</v>
      </c>
      <c r="P65" s="66">
        <v>8.0092097177235491E-2</v>
      </c>
      <c r="Q65" s="66">
        <v>-2.8884508187311492E-2</v>
      </c>
    </row>
    <row r="66" spans="1:17" x14ac:dyDescent="0.25">
      <c r="A66">
        <v>2021</v>
      </c>
      <c r="B66" s="69">
        <v>10</v>
      </c>
      <c r="C66" s="66">
        <v>-0.55022427794663176</v>
      </c>
      <c r="D66" s="66">
        <v>3.1029088976019978</v>
      </c>
      <c r="E66" s="66">
        <v>-3.6531331755486298</v>
      </c>
      <c r="G66">
        <v>2021</v>
      </c>
      <c r="H66" s="69">
        <v>10</v>
      </c>
      <c r="I66" s="66">
        <v>-199.95508236916123</v>
      </c>
      <c r="J66" s="66">
        <v>-1327.5723633067169</v>
      </c>
      <c r="M66">
        <v>2021</v>
      </c>
      <c r="N66" s="69">
        <v>11</v>
      </c>
      <c r="O66" s="66">
        <v>5.0788739340767011E-2</v>
      </c>
      <c r="P66" s="66">
        <v>0.17897802101933202</v>
      </c>
      <c r="Q66" s="66">
        <v>-0.128189281678565</v>
      </c>
    </row>
    <row r="67" spans="1:17" x14ac:dyDescent="0.25">
      <c r="A67">
        <v>2021</v>
      </c>
      <c r="B67" s="69">
        <v>9</v>
      </c>
      <c r="C67" s="66">
        <v>-0.58006086999250495</v>
      </c>
      <c r="D67" s="66">
        <v>3.0505959115050141</v>
      </c>
      <c r="E67" s="66">
        <v>-3.6306567814975188</v>
      </c>
      <c r="G67">
        <v>2021</v>
      </c>
      <c r="H67" s="69">
        <v>9</v>
      </c>
      <c r="I67" s="66">
        <v>-210.79789403572724</v>
      </c>
      <c r="J67" s="66">
        <v>-1319.4042954769516</v>
      </c>
      <c r="M67">
        <v>2021</v>
      </c>
      <c r="N67" s="69">
        <v>10</v>
      </c>
      <c r="O67" s="66">
        <v>-8.8104701711451128E-2</v>
      </c>
      <c r="P67" s="66">
        <v>0.29488080419592894</v>
      </c>
      <c r="Q67" s="66">
        <v>-0.38298550590738001</v>
      </c>
    </row>
    <row r="68" spans="1:17" x14ac:dyDescent="0.25">
      <c r="A68">
        <v>2021</v>
      </c>
      <c r="B68" s="69">
        <v>8</v>
      </c>
      <c r="C68" s="66">
        <v>-0.73866657000627811</v>
      </c>
      <c r="D68" s="66">
        <v>2.9876694107653012</v>
      </c>
      <c r="E68" s="66">
        <v>-3.7263359807715801</v>
      </c>
      <c r="G68">
        <v>2021</v>
      </c>
      <c r="H68" s="69">
        <v>8</v>
      </c>
      <c r="I68" s="66">
        <v>-268.43623731062826</v>
      </c>
      <c r="J68" s="66">
        <v>-1354.1747389827469</v>
      </c>
      <c r="M68">
        <v>2021</v>
      </c>
      <c r="N68" s="69">
        <v>9</v>
      </c>
      <c r="O68" s="66">
        <v>-2.2849673895653577E-2</v>
      </c>
      <c r="P68" s="66">
        <v>0.28927510234327369</v>
      </c>
      <c r="Q68" s="66">
        <v>-0.31212477623892726</v>
      </c>
    </row>
    <row r="69" spans="1:17" x14ac:dyDescent="0.25">
      <c r="A69">
        <v>2021</v>
      </c>
      <c r="B69" s="69">
        <v>7</v>
      </c>
      <c r="C69" s="66">
        <v>-0.7006592172978362</v>
      </c>
      <c r="D69" s="66">
        <v>2.9731574892565908</v>
      </c>
      <c r="E69" s="66">
        <v>-3.6738167065544274</v>
      </c>
      <c r="G69">
        <v>2021</v>
      </c>
      <c r="H69" s="69">
        <v>7</v>
      </c>
      <c r="I69" s="66">
        <v>-254.62411806025341</v>
      </c>
      <c r="J69" s="66">
        <v>-1335.0888930414344</v>
      </c>
      <c r="M69">
        <v>2021</v>
      </c>
      <c r="N69" s="69">
        <v>8</v>
      </c>
      <c r="O69" s="66">
        <v>-0.13960823806404382</v>
      </c>
      <c r="P69" s="66">
        <v>0.18998836336697542</v>
      </c>
      <c r="Q69" s="66">
        <v>-0.32959660143101921</v>
      </c>
    </row>
    <row r="70" spans="1:17" x14ac:dyDescent="0.25">
      <c r="A70">
        <v>2021</v>
      </c>
      <c r="B70" s="69">
        <v>6</v>
      </c>
      <c r="C70" s="66">
        <v>-0.83632146645358507</v>
      </c>
      <c r="D70" s="66">
        <v>2.9896673529531022</v>
      </c>
      <c r="E70" s="66">
        <v>-3.8259888194066871</v>
      </c>
      <c r="G70">
        <v>2021</v>
      </c>
      <c r="H70" s="69">
        <v>6</v>
      </c>
      <c r="I70" s="66">
        <v>-303.92466202308174</v>
      </c>
      <c r="J70" s="66">
        <v>-1390.3892288848742</v>
      </c>
      <c r="M70">
        <v>2021</v>
      </c>
      <c r="N70" s="69">
        <v>7</v>
      </c>
      <c r="O70" s="66">
        <v>3.1553413938215272E-2</v>
      </c>
      <c r="P70" s="66">
        <v>0.24768688733110786</v>
      </c>
      <c r="Q70" s="66">
        <v>-0.2161334733928926</v>
      </c>
    </row>
    <row r="71" spans="1:17" x14ac:dyDescent="0.25">
      <c r="A71">
        <v>2021</v>
      </c>
      <c r="B71" s="69">
        <v>5</v>
      </c>
      <c r="C71" s="66">
        <v>-0.97443141858634374</v>
      </c>
      <c r="D71" s="66">
        <v>3.0012480486743227</v>
      </c>
      <c r="E71" s="66">
        <v>-3.975679467260667</v>
      </c>
      <c r="G71">
        <v>2021</v>
      </c>
      <c r="H71" s="69">
        <v>5</v>
      </c>
      <c r="I71" s="66">
        <v>-354.11471717252982</v>
      </c>
      <c r="J71" s="66">
        <v>-1444.7877842035086</v>
      </c>
      <c r="M71">
        <v>2021</v>
      </c>
      <c r="N71" s="69">
        <v>6</v>
      </c>
      <c r="O71" s="66">
        <v>5.8764962857619951E-2</v>
      </c>
      <c r="P71" s="66">
        <v>0.22268886267905902</v>
      </c>
      <c r="Q71" s="66">
        <v>-0.16392389982143904</v>
      </c>
    </row>
    <row r="72" spans="1:17" x14ac:dyDescent="0.25">
      <c r="A72">
        <v>2021</v>
      </c>
      <c r="B72" s="69">
        <v>4</v>
      </c>
      <c r="C72" s="66">
        <v>-1.3297035091791309</v>
      </c>
      <c r="D72" s="66">
        <v>3.0329529786113696</v>
      </c>
      <c r="E72" s="66">
        <v>-4.3626564877905016</v>
      </c>
      <c r="G72">
        <v>2021</v>
      </c>
      <c r="H72" s="69">
        <v>4</v>
      </c>
      <c r="I72" s="66">
        <v>-483.22290629688388</v>
      </c>
      <c r="J72" s="66">
        <v>-1585.4177511395021</v>
      </c>
      <c r="M72">
        <v>2021</v>
      </c>
      <c r="N72" s="69">
        <v>5</v>
      </c>
      <c r="O72" s="66">
        <v>0.10971609088774843</v>
      </c>
      <c r="P72" s="66">
        <v>0.16527921650776317</v>
      </c>
      <c r="Q72" s="66">
        <v>-5.5563125620014746E-2</v>
      </c>
    </row>
    <row r="73" spans="1:17" x14ac:dyDescent="0.25">
      <c r="A73">
        <v>2021</v>
      </c>
      <c r="B73" s="69">
        <v>3</v>
      </c>
      <c r="C73" s="66">
        <v>-2.0043169186396441</v>
      </c>
      <c r="D73" s="66">
        <v>3.0525838941905574</v>
      </c>
      <c r="E73" s="66">
        <v>-5.0569008128302011</v>
      </c>
      <c r="G73">
        <v>2021</v>
      </c>
      <c r="H73" s="69">
        <v>3</v>
      </c>
      <c r="I73" s="66">
        <v>-728.38180833482954</v>
      </c>
      <c r="J73" s="66">
        <v>-1837.7106556178112</v>
      </c>
      <c r="M73">
        <v>2021</v>
      </c>
      <c r="N73" s="69">
        <v>4</v>
      </c>
      <c r="O73" s="66">
        <v>3.3717609715727112E-2</v>
      </c>
      <c r="P73" s="66">
        <v>0.21139847352624766</v>
      </c>
      <c r="Q73" s="66">
        <v>-0.17768086381052053</v>
      </c>
    </row>
    <row r="74" spans="1:17" x14ac:dyDescent="0.25">
      <c r="A74">
        <v>2021</v>
      </c>
      <c r="B74" s="69">
        <v>2</v>
      </c>
      <c r="C74" s="66">
        <v>-1.9847836907823997</v>
      </c>
      <c r="D74" s="66">
        <v>3.2512423013525025</v>
      </c>
      <c r="E74" s="66">
        <v>-5.2360259921349019</v>
      </c>
      <c r="G74">
        <v>2021</v>
      </c>
      <c r="H74" s="69">
        <v>2</v>
      </c>
      <c r="I74" s="66">
        <v>-721.28330624817738</v>
      </c>
      <c r="J74" s="66">
        <v>-1902.8059111669238</v>
      </c>
      <c r="M74">
        <v>2021</v>
      </c>
      <c r="N74" s="69">
        <v>3</v>
      </c>
      <c r="O74" s="66">
        <v>-0.20296140640904442</v>
      </c>
      <c r="P74" s="66">
        <v>0.20299257096425563</v>
      </c>
      <c r="Q74" s="66">
        <v>-0.40595397737330002</v>
      </c>
    </row>
    <row r="75" spans="1:17" x14ac:dyDescent="0.25">
      <c r="A75">
        <v>2021</v>
      </c>
      <c r="B75" s="69">
        <v>1</v>
      </c>
      <c r="C75" s="66">
        <v>-1.954756789721197</v>
      </c>
      <c r="D75" s="66">
        <v>3.2782045948525083</v>
      </c>
      <c r="E75" s="66">
        <v>-5.2329613845737057</v>
      </c>
      <c r="G75">
        <v>2021</v>
      </c>
      <c r="H75" s="69">
        <v>1</v>
      </c>
      <c r="I75" s="66">
        <v>-710.37133504728854</v>
      </c>
      <c r="J75" s="66">
        <v>-1901.6922128408251</v>
      </c>
      <c r="M75">
        <v>2021</v>
      </c>
      <c r="N75" s="69">
        <v>2</v>
      </c>
      <c r="O75" s="66">
        <v>4.4847703412539928E-3</v>
      </c>
      <c r="P75" s="66">
        <v>9.4917217302481732E-2</v>
      </c>
      <c r="Q75" s="66">
        <v>-9.0432446961227736E-2</v>
      </c>
    </row>
    <row r="76" spans="1:17" x14ac:dyDescent="0.25">
      <c r="A76">
        <v>2022</v>
      </c>
      <c r="B76" s="69">
        <v>11</v>
      </c>
      <c r="C76" s="66">
        <v>-0.16880065622395662</v>
      </c>
      <c r="D76" s="66">
        <v>3.0823181585936443</v>
      </c>
      <c r="E76" s="66">
        <v>-3.2511188148176018</v>
      </c>
      <c r="G76">
        <v>2022</v>
      </c>
      <c r="H76" s="69">
        <v>11</v>
      </c>
      <c r="I76" s="66">
        <v>-66.035804550106008</v>
      </c>
      <c r="J76" s="66">
        <v>-1271.8567061707797</v>
      </c>
      <c r="M76">
        <v>2021</v>
      </c>
      <c r="N76" s="69">
        <v>1</v>
      </c>
      <c r="O76" s="66">
        <v>0.31369682060727588</v>
      </c>
      <c r="P76" s="66">
        <v>0.12976960804902621</v>
      </c>
      <c r="Q76" s="66">
        <v>0.1839272125582497</v>
      </c>
    </row>
    <row r="77" spans="1:17" x14ac:dyDescent="0.25">
      <c r="A77">
        <v>2022</v>
      </c>
      <c r="B77" s="69">
        <v>10</v>
      </c>
      <c r="C77" s="66">
        <v>-0.16993579499697684</v>
      </c>
      <c r="D77" s="66">
        <v>2.9978212646995277</v>
      </c>
      <c r="E77" s="66">
        <v>-3.167757059696505</v>
      </c>
      <c r="G77">
        <v>2022</v>
      </c>
      <c r="H77" s="69">
        <v>10</v>
      </c>
      <c r="I77" s="66">
        <v>-66.479877481036851</v>
      </c>
      <c r="J77" s="66">
        <v>-1239.2450997275739</v>
      </c>
      <c r="M77">
        <v>2022</v>
      </c>
      <c r="N77" s="69">
        <v>11</v>
      </c>
      <c r="O77" s="66">
        <v>4.8314796771818866E-2</v>
      </c>
      <c r="P77" s="66">
        <v>0.25075661860077064</v>
      </c>
      <c r="Q77" s="66">
        <v>-0.20244182182895176</v>
      </c>
    </row>
    <row r="78" spans="1:17" x14ac:dyDescent="0.25">
      <c r="A78">
        <v>2022</v>
      </c>
      <c r="B78" s="69">
        <v>9</v>
      </c>
      <c r="C78" s="66">
        <v>-0.10383130764683819</v>
      </c>
      <c r="D78" s="66">
        <v>2.9091619231022205</v>
      </c>
      <c r="E78" s="66">
        <v>-3.0129932307490592</v>
      </c>
      <c r="G78">
        <v>2022</v>
      </c>
      <c r="H78" s="69">
        <v>9</v>
      </c>
      <c r="I78" s="66">
        <v>-40.619415180777203</v>
      </c>
      <c r="J78" s="66">
        <v>-1178.7005841527041</v>
      </c>
      <c r="M78">
        <v>2022</v>
      </c>
      <c r="N78" s="69">
        <v>10</v>
      </c>
      <c r="O78" s="66">
        <v>-0.14794841080220006</v>
      </c>
      <c r="P78" s="66">
        <v>0.36258572120341531</v>
      </c>
      <c r="Q78" s="66">
        <v>-0.51053413200561537</v>
      </c>
    </row>
    <row r="79" spans="1:17" x14ac:dyDescent="0.25">
      <c r="A79">
        <v>2022</v>
      </c>
      <c r="B79" s="69">
        <v>8</v>
      </c>
      <c r="C79" s="66">
        <v>-0.18088548127468287</v>
      </c>
      <c r="D79" s="66">
        <v>2.9537310711670686</v>
      </c>
      <c r="E79" s="66">
        <v>-3.1346165524417513</v>
      </c>
      <c r="G79">
        <v>2022</v>
      </c>
      <c r="H79" s="69">
        <v>8</v>
      </c>
      <c r="I79" s="66">
        <v>-70.763458831338198</v>
      </c>
      <c r="J79" s="66">
        <v>-1226.280339348546</v>
      </c>
      <c r="M79">
        <v>2022</v>
      </c>
      <c r="N79" s="69">
        <v>9</v>
      </c>
      <c r="O79" s="66">
        <v>5.5828212641731087E-2</v>
      </c>
      <c r="P79" s="66">
        <v>0.22414987456244273</v>
      </c>
      <c r="Q79" s="66">
        <v>-0.16832166192071166</v>
      </c>
    </row>
    <row r="80" spans="1:17" x14ac:dyDescent="0.25">
      <c r="A80">
        <v>2022</v>
      </c>
      <c r="B80" s="69">
        <v>7</v>
      </c>
      <c r="C80" s="66">
        <v>-0.25661220050361877</v>
      </c>
      <c r="D80" s="66">
        <v>2.9172179921397081</v>
      </c>
      <c r="E80" s="66">
        <v>-3.1738301926433268</v>
      </c>
      <c r="G80">
        <v>2022</v>
      </c>
      <c r="H80" s="69">
        <v>7</v>
      </c>
      <c r="I80" s="66">
        <v>-100.38819455267388</v>
      </c>
      <c r="J80" s="66">
        <v>-1241.6209448768429</v>
      </c>
      <c r="M80">
        <v>2022</v>
      </c>
      <c r="N80" s="69">
        <v>8</v>
      </c>
      <c r="O80" s="66">
        <v>-5.3960865286269429E-2</v>
      </c>
      <c r="P80" s="66">
        <v>0.21300074388677415</v>
      </c>
      <c r="Q80" s="66">
        <v>-0.26696160917304357</v>
      </c>
    </row>
    <row r="81" spans="1:17" x14ac:dyDescent="0.25">
      <c r="A81">
        <v>2022</v>
      </c>
      <c r="B81" s="69">
        <v>6</v>
      </c>
      <c r="C81" s="66">
        <v>-0.35104899960209923</v>
      </c>
      <c r="D81" s="66">
        <v>2.9390131050909569</v>
      </c>
      <c r="E81" s="66">
        <v>-3.2900621046930563</v>
      </c>
      <c r="G81">
        <v>2022</v>
      </c>
      <c r="H81" s="69">
        <v>6</v>
      </c>
      <c r="I81" s="66">
        <v>-137.33242301189861</v>
      </c>
      <c r="J81" s="66">
        <v>-1287.091549069386</v>
      </c>
      <c r="M81">
        <v>2022</v>
      </c>
      <c r="N81" s="69">
        <v>7</v>
      </c>
      <c r="O81" s="66">
        <v>0.12374800661460394</v>
      </c>
      <c r="P81" s="66">
        <v>0.20829098067401092</v>
      </c>
      <c r="Q81" s="66">
        <v>-8.4542974059407E-2</v>
      </c>
    </row>
    <row r="82" spans="1:17" x14ac:dyDescent="0.25">
      <c r="A82">
        <v>2022</v>
      </c>
      <c r="B82" s="69">
        <v>5</v>
      </c>
      <c r="C82" s="66">
        <v>-0.30595778256623962</v>
      </c>
      <c r="D82" s="66">
        <v>2.8899568933125375</v>
      </c>
      <c r="E82" s="66">
        <v>-3.1959146758787784</v>
      </c>
      <c r="G82">
        <v>2022</v>
      </c>
      <c r="H82" s="69">
        <v>5</v>
      </c>
      <c r="I82" s="66">
        <v>-119.69247502996745</v>
      </c>
      <c r="J82" s="66">
        <v>-1250.2605239587601</v>
      </c>
      <c r="M82">
        <v>2022</v>
      </c>
      <c r="N82" s="69">
        <v>6</v>
      </c>
      <c r="O82" s="66">
        <v>9.4978687717729663E-3</v>
      </c>
      <c r="P82" s="66">
        <v>0.2559206568839939</v>
      </c>
      <c r="Q82" s="66">
        <v>-0.24642278811222093</v>
      </c>
    </row>
    <row r="83" spans="1:17" x14ac:dyDescent="0.25">
      <c r="A83">
        <v>2022</v>
      </c>
      <c r="B83" s="69">
        <v>4</v>
      </c>
      <c r="C83" s="66">
        <v>-0.56189812419294893</v>
      </c>
      <c r="D83" s="66">
        <v>2.8903466506910434</v>
      </c>
      <c r="E83" s="66">
        <v>-3.4522447748839924</v>
      </c>
      <c r="G83">
        <v>2022</v>
      </c>
      <c r="H83" s="69">
        <v>4</v>
      </c>
      <c r="I83" s="66">
        <v>-219.81783445822106</v>
      </c>
      <c r="J83" s="66">
        <v>-1350.538358754377</v>
      </c>
      <c r="M83">
        <v>2022</v>
      </c>
      <c r="N83" s="69">
        <v>5</v>
      </c>
      <c r="O83" s="66">
        <v>0.35785993467504718</v>
      </c>
      <c r="P83" s="66">
        <v>0.15314460890741921</v>
      </c>
      <c r="Q83" s="66">
        <v>0.20471532576762796</v>
      </c>
    </row>
    <row r="84" spans="1:17" x14ac:dyDescent="0.25">
      <c r="A84">
        <v>2022</v>
      </c>
      <c r="B84" s="69">
        <v>3</v>
      </c>
      <c r="C84" s="66">
        <v>-0.79097160180238091</v>
      </c>
      <c r="D84" s="66">
        <v>2.868574759334737</v>
      </c>
      <c r="E84" s="66">
        <v>-3.6595463611371186</v>
      </c>
      <c r="G84">
        <v>2022</v>
      </c>
      <c r="H84" s="69">
        <v>3</v>
      </c>
      <c r="I84" s="66">
        <v>-309.43271945582273</v>
      </c>
      <c r="J84" s="66">
        <v>-1431.6359524424965</v>
      </c>
      <c r="M84">
        <v>2022</v>
      </c>
      <c r="N84" s="69">
        <v>4</v>
      </c>
      <c r="O84" s="66">
        <v>0.26039509172258424</v>
      </c>
      <c r="P84" s="66">
        <v>0.21814824981477998</v>
      </c>
      <c r="Q84" s="66">
        <v>4.2246841907804256E-2</v>
      </c>
    </row>
    <row r="85" spans="1:17" x14ac:dyDescent="0.25">
      <c r="A85">
        <v>2022</v>
      </c>
      <c r="B85" s="69">
        <v>2</v>
      </c>
      <c r="C85" s="66">
        <v>-0.75944189007009089</v>
      </c>
      <c r="D85" s="66">
        <v>2.7884807173925124</v>
      </c>
      <c r="E85" s="66">
        <v>-3.5479226074626036</v>
      </c>
      <c r="G85">
        <v>2022</v>
      </c>
      <c r="H85" s="69">
        <v>2</v>
      </c>
      <c r="I85" s="66">
        <v>-297.09811171169008</v>
      </c>
      <c r="J85" s="66">
        <v>-1387.9680867736586</v>
      </c>
      <c r="M85">
        <v>2022</v>
      </c>
      <c r="N85" s="69">
        <v>3</v>
      </c>
      <c r="O85" s="66">
        <v>-0.22006854663201228</v>
      </c>
      <c r="P85" s="66">
        <v>0.26866182682329387</v>
      </c>
      <c r="Q85" s="66">
        <v>-0.48873037345530618</v>
      </c>
    </row>
    <row r="86" spans="1:17" x14ac:dyDescent="0.25">
      <c r="A86">
        <v>2022</v>
      </c>
      <c r="B86" s="69">
        <v>1</v>
      </c>
      <c r="C86" s="66">
        <v>-0.79323503416014773</v>
      </c>
      <c r="D86" s="66">
        <v>2.6348955896411508</v>
      </c>
      <c r="E86" s="66">
        <v>-3.428130623801299</v>
      </c>
      <c r="G86">
        <v>2022</v>
      </c>
      <c r="H86" s="69">
        <v>1</v>
      </c>
      <c r="I86" s="66">
        <v>-310.31818743997303</v>
      </c>
      <c r="J86" s="66">
        <v>-1341.1047617328361</v>
      </c>
      <c r="M86">
        <v>2022</v>
      </c>
      <c r="N86" s="69">
        <v>2</v>
      </c>
      <c r="O86" s="66">
        <v>3.79592236905733E-2</v>
      </c>
      <c r="P86" s="66">
        <v>0.24175746493977907</v>
      </c>
      <c r="Q86" s="66">
        <v>-0.20379824124920576</v>
      </c>
    </row>
    <row r="87" spans="1:17" x14ac:dyDescent="0.25">
      <c r="A87">
        <v>2023</v>
      </c>
      <c r="B87" s="69">
        <v>11</v>
      </c>
      <c r="C87" s="66">
        <v>-0.84033867553433228</v>
      </c>
      <c r="D87" s="66">
        <v>2.2324006393343239</v>
      </c>
      <c r="E87" s="66">
        <v>-3.0727393148686564</v>
      </c>
      <c r="G87">
        <v>2023</v>
      </c>
      <c r="H87" s="69">
        <v>11</v>
      </c>
      <c r="I87" s="66">
        <v>-361.18080445957713</v>
      </c>
      <c r="J87" s="66">
        <v>-1320.6752110191183</v>
      </c>
      <c r="M87">
        <v>2022</v>
      </c>
      <c r="N87" s="69">
        <v>1</v>
      </c>
      <c r="O87" s="66">
        <v>0.167282963780887</v>
      </c>
      <c r="P87" s="66">
        <v>5.162794822995706E-2</v>
      </c>
      <c r="Q87" s="66">
        <v>0.11565501555092991</v>
      </c>
    </row>
    <row r="88" spans="1:17" x14ac:dyDescent="0.25">
      <c r="A88">
        <v>2023</v>
      </c>
      <c r="B88" s="69">
        <v>10</v>
      </c>
      <c r="C88" s="66">
        <v>-0.83585039286755958</v>
      </c>
      <c r="D88" s="66">
        <v>2.1705184050686355</v>
      </c>
      <c r="E88" s="66">
        <v>-3.0063687979361946</v>
      </c>
      <c r="G88">
        <v>2023</v>
      </c>
      <c r="H88" s="69">
        <v>10</v>
      </c>
      <c r="I88" s="66">
        <v>-359.25172325526836</v>
      </c>
      <c r="J88" s="66">
        <v>-1292.1489068087096</v>
      </c>
      <c r="M88">
        <v>2023</v>
      </c>
      <c r="N88" s="69">
        <v>11</v>
      </c>
      <c r="O88" s="66">
        <v>3.9487663346263496E-2</v>
      </c>
      <c r="P88" s="66">
        <v>0.29011996388045902</v>
      </c>
      <c r="Q88" s="66">
        <v>-0.2506323005341955</v>
      </c>
    </row>
    <row r="89" spans="1:17" x14ac:dyDescent="0.25">
      <c r="A89">
        <v>2023</v>
      </c>
      <c r="B89" s="69">
        <v>9</v>
      </c>
      <c r="C89" s="66">
        <v>-0.86611022625893375</v>
      </c>
      <c r="D89" s="66">
        <v>2.2949348627225064</v>
      </c>
      <c r="E89" s="66">
        <v>-3.161045088981441</v>
      </c>
      <c r="G89">
        <v>2023</v>
      </c>
      <c r="H89" s="69">
        <v>9</v>
      </c>
      <c r="I89" s="66">
        <v>-372.25751637809452</v>
      </c>
      <c r="J89" s="66">
        <v>-1358.629373383716</v>
      </c>
      <c r="M89">
        <v>2023</v>
      </c>
      <c r="N89" s="69">
        <v>10</v>
      </c>
      <c r="O89" s="66">
        <v>-0.10440225277819827</v>
      </c>
      <c r="P89" s="66">
        <v>0.20560769987377961</v>
      </c>
      <c r="Q89" s="66">
        <v>-0.31000995265197789</v>
      </c>
    </row>
    <row r="90" spans="1:17" x14ac:dyDescent="0.25">
      <c r="A90">
        <v>2023</v>
      </c>
      <c r="B90" s="69">
        <v>8</v>
      </c>
      <c r="C90" s="66">
        <v>-0.74379569046826766</v>
      </c>
      <c r="D90" s="66">
        <v>2.4163093919356617</v>
      </c>
      <c r="E90" s="66">
        <v>-3.1601050824039292</v>
      </c>
      <c r="G90">
        <v>2023</v>
      </c>
      <c r="H90" s="69">
        <v>8</v>
      </c>
      <c r="I90" s="66">
        <v>-319.68625705115483</v>
      </c>
      <c r="J90" s="66">
        <v>-1358.2253549305053</v>
      </c>
      <c r="M90">
        <v>2023</v>
      </c>
      <c r="N90" s="69">
        <v>9</v>
      </c>
      <c r="O90" s="66">
        <v>-7.1499906956936102E-2</v>
      </c>
      <c r="P90" s="66">
        <v>8.2645842209297493E-2</v>
      </c>
      <c r="Q90" s="66">
        <v>-0.15414574916623361</v>
      </c>
    </row>
    <row r="91" spans="1:17" x14ac:dyDescent="0.25">
      <c r="A91">
        <v>2023</v>
      </c>
      <c r="B91" s="69">
        <v>7</v>
      </c>
      <c r="C91" s="66">
        <v>-0.74801785732561499</v>
      </c>
      <c r="D91" s="66">
        <v>2.500973320764813</v>
      </c>
      <c r="E91" s="66">
        <v>-3.2489911780904284</v>
      </c>
      <c r="G91">
        <v>2023</v>
      </c>
      <c r="H91" s="69">
        <v>7</v>
      </c>
      <c r="I91" s="66">
        <v>-321.50096065399634</v>
      </c>
      <c r="J91" s="66">
        <v>-1396.4289417461507</v>
      </c>
      <c r="M91">
        <v>2023</v>
      </c>
      <c r="N91" s="69">
        <v>8</v>
      </c>
      <c r="O91" s="66">
        <v>-4.4892809448003106E-2</v>
      </c>
      <c r="P91" s="66">
        <v>0.10920854585266035</v>
      </c>
      <c r="Q91" s="66">
        <v>-0.15410135530066346</v>
      </c>
    </row>
    <row r="92" spans="1:17" x14ac:dyDescent="0.25">
      <c r="A92">
        <v>2023</v>
      </c>
      <c r="B92" s="69">
        <v>6</v>
      </c>
      <c r="C92" s="66">
        <v>-0.75876422958275935</v>
      </c>
      <c r="D92" s="66">
        <v>2.502206654237666</v>
      </c>
      <c r="E92" s="66">
        <v>-3.2609708838204257</v>
      </c>
      <c r="G92">
        <v>2023</v>
      </c>
      <c r="H92" s="69">
        <v>6</v>
      </c>
      <c r="I92" s="66">
        <v>-326.11979290563522</v>
      </c>
      <c r="J92" s="66">
        <v>-1401.577865482165</v>
      </c>
      <c r="M92">
        <v>2023</v>
      </c>
      <c r="N92" s="69">
        <v>7</v>
      </c>
      <c r="O92" s="66">
        <v>0.12338134170151241</v>
      </c>
      <c r="P92" s="66">
        <v>0.18835233247504576</v>
      </c>
      <c r="Q92" s="66">
        <v>-6.4970990773533355E-2</v>
      </c>
    </row>
    <row r="93" spans="1:17" x14ac:dyDescent="0.25">
      <c r="A93">
        <v>2023</v>
      </c>
      <c r="B93" s="69">
        <v>5</v>
      </c>
      <c r="C93" s="66">
        <v>-0.84035841554161894</v>
      </c>
      <c r="D93" s="66">
        <v>2.6313491695365938</v>
      </c>
      <c r="E93" s="66">
        <v>-3.4717075850782124</v>
      </c>
      <c r="G93">
        <v>2023</v>
      </c>
      <c r="H93" s="69">
        <v>5</v>
      </c>
      <c r="I93" s="66">
        <v>-361.18928879085843</v>
      </c>
      <c r="J93" s="66">
        <v>-1492.1533126267914</v>
      </c>
      <c r="M93">
        <v>2023</v>
      </c>
      <c r="N93" s="69">
        <v>6</v>
      </c>
      <c r="O93" s="66">
        <v>9.0239110335112199E-2</v>
      </c>
      <c r="P93" s="66">
        <v>0.10379550250757018</v>
      </c>
      <c r="Q93" s="66">
        <v>-1.3556392172457981E-2</v>
      </c>
    </row>
    <row r="94" spans="1:17" x14ac:dyDescent="0.25">
      <c r="A94">
        <v>2023</v>
      </c>
      <c r="B94" s="69">
        <v>4</v>
      </c>
      <c r="C94" s="66">
        <v>-0.67579971680023376</v>
      </c>
      <c r="D94" s="66">
        <v>2.6571223766885224</v>
      </c>
      <c r="E94" s="66">
        <v>-3.3329220934887562</v>
      </c>
      <c r="G94">
        <v>2023</v>
      </c>
      <c r="H94" s="69">
        <v>4</v>
      </c>
      <c r="I94" s="66">
        <v>-290.46132526538764</v>
      </c>
      <c r="J94" s="66">
        <v>-1432.502772958693</v>
      </c>
      <c r="M94">
        <v>2023</v>
      </c>
      <c r="N94" s="69">
        <v>5</v>
      </c>
      <c r="O94" s="66">
        <v>0.16116406569085123</v>
      </c>
      <c r="P94" s="66">
        <v>0.11361843895820137</v>
      </c>
      <c r="Q94" s="66">
        <v>4.7545626732649872E-2</v>
      </c>
    </row>
    <row r="95" spans="1:17" x14ac:dyDescent="0.25">
      <c r="A95">
        <v>2023</v>
      </c>
      <c r="B95" s="69">
        <v>3</v>
      </c>
      <c r="C95" s="66">
        <v>-0.39843169518669586</v>
      </c>
      <c r="D95" s="66">
        <v>2.5785907627844482</v>
      </c>
      <c r="E95" s="66">
        <v>-2.977022457971144</v>
      </c>
      <c r="G95">
        <v>2023</v>
      </c>
      <c r="H95" s="69">
        <v>3</v>
      </c>
      <c r="I95" s="66">
        <v>-171.24747959293995</v>
      </c>
      <c r="J95" s="66">
        <v>-1279.5357366844357</v>
      </c>
      <c r="M95">
        <v>2023</v>
      </c>
      <c r="N95" s="69">
        <v>4</v>
      </c>
      <c r="O95" s="66">
        <v>-4.0357390072783925E-2</v>
      </c>
      <c r="P95" s="66">
        <v>0.27708932909017392</v>
      </c>
      <c r="Q95" s="66">
        <v>-0.31744671916295786</v>
      </c>
    </row>
    <row r="96" spans="1:17" x14ac:dyDescent="0.25">
      <c r="A96">
        <v>2023</v>
      </c>
      <c r="B96" s="69">
        <v>2</v>
      </c>
      <c r="C96" s="66">
        <v>-0.3893507228812999</v>
      </c>
      <c r="D96" s="66">
        <v>2.6307080938858718</v>
      </c>
      <c r="E96" s="66">
        <v>-3.0200588167671722</v>
      </c>
      <c r="G96">
        <v>2023</v>
      </c>
      <c r="H96" s="69">
        <v>2</v>
      </c>
      <c r="I96" s="66">
        <v>-167.34444266505787</v>
      </c>
      <c r="J96" s="66">
        <v>-1298.0329297132785</v>
      </c>
      <c r="M96">
        <v>2023</v>
      </c>
      <c r="N96" s="69">
        <v>3</v>
      </c>
      <c r="O96" s="66">
        <v>-0.20938653442051075</v>
      </c>
      <c r="P96" s="66">
        <v>0.19241765158603541</v>
      </c>
      <c r="Q96" s="66">
        <v>-0.40180418600654616</v>
      </c>
    </row>
    <row r="97" spans="1:17" x14ac:dyDescent="0.25">
      <c r="A97">
        <v>2023</v>
      </c>
      <c r="B97" s="69">
        <v>1</v>
      </c>
      <c r="C97" s="66">
        <v>-0.20052766470426511</v>
      </c>
      <c r="D97" s="66">
        <v>2.6834611587115331</v>
      </c>
      <c r="E97" s="66">
        <v>-2.8839888234157987</v>
      </c>
      <c r="G97">
        <v>2023</v>
      </c>
      <c r="H97" s="69">
        <v>1</v>
      </c>
      <c r="I97" s="66">
        <v>-86.18756385124604</v>
      </c>
      <c r="J97" s="66">
        <v>-1239.5495216632933</v>
      </c>
      <c r="M97">
        <v>2023</v>
      </c>
      <c r="N97" s="69">
        <v>2</v>
      </c>
      <c r="O97" s="66">
        <v>-0.15427271577163976</v>
      </c>
      <c r="P97" s="66">
        <v>0.16729366902796025</v>
      </c>
      <c r="Q97" s="66">
        <v>-0.32156638479959998</v>
      </c>
    </row>
    <row r="98" spans="1:17" x14ac:dyDescent="0.25">
      <c r="M98">
        <v>2023</v>
      </c>
      <c r="N98" s="69">
        <v>1</v>
      </c>
      <c r="O98" s="66">
        <v>1.8773226470033263E-2</v>
      </c>
      <c r="P98" s="66">
        <v>0.11256095503162768</v>
      </c>
      <c r="Q98" s="66">
        <v>-9.3787728561594411E-2</v>
      </c>
    </row>
  </sheetData>
  <conditionalFormatting sqref="V13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IS123"/>
  <sheetViews>
    <sheetView workbookViewId="0">
      <pane xSplit="1" ySplit="1" topLeftCell="HX2" activePane="bottomRight" state="frozen"/>
      <selection activeCell="P30" sqref="P30"/>
      <selection pane="topRight" activeCell="P30" sqref="P30"/>
      <selection pane="bottomLeft" activeCell="P30" sqref="P30"/>
      <selection pane="bottomRight" activeCell="IF2" sqref="IF2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53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</row>
    <row r="2" spans="1:253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7">
        <v>2524.8434527580002</v>
      </c>
      <c r="GY2" s="157">
        <v>2807.4076824540002</v>
      </c>
      <c r="GZ2" s="157">
        <v>2723.141181985</v>
      </c>
      <c r="HA2" s="157">
        <v>1667.9836523859999</v>
      </c>
      <c r="HB2" s="157">
        <v>2052.2931209390003</v>
      </c>
      <c r="HC2" s="157">
        <v>2584.3721989320002</v>
      </c>
      <c r="HD2" s="157">
        <v>2819.5321466220003</v>
      </c>
      <c r="HE2" s="157">
        <v>2896.1367450990001</v>
      </c>
      <c r="HF2" s="157">
        <v>3206.63358079</v>
      </c>
      <c r="HG2" s="157">
        <v>2645.5893744560003</v>
      </c>
      <c r="HH2" s="157">
        <v>3065.5152186569994</v>
      </c>
      <c r="HI2" s="157">
        <v>3500.4189396479997</v>
      </c>
      <c r="HJ2" s="162">
        <v>3031.1812216020003</v>
      </c>
      <c r="HK2" s="162">
        <v>2856.3704587440006</v>
      </c>
      <c r="HL2" s="162">
        <v>2735.6458230509998</v>
      </c>
      <c r="HM2" s="162">
        <v>3134.8791800020003</v>
      </c>
      <c r="HN2" s="162">
        <v>3252.6626903280007</v>
      </c>
      <c r="HO2" s="162">
        <v>2887.502883445</v>
      </c>
      <c r="HP2" s="162">
        <v>3169.6429617189997</v>
      </c>
      <c r="HQ2" s="162">
        <v>2648.102358742</v>
      </c>
      <c r="HR2" s="162">
        <v>3315.3288757459995</v>
      </c>
      <c r="HS2" s="162">
        <v>2947.8375198389999</v>
      </c>
      <c r="HT2" s="162">
        <v>3559.3927853899995</v>
      </c>
      <c r="HU2" s="162">
        <v>3563.3916745649999</v>
      </c>
      <c r="HV2" s="162">
        <v>2954.8262798930004</v>
      </c>
      <c r="HW2" s="162">
        <v>3019.0414647440002</v>
      </c>
      <c r="HX2" s="162">
        <v>3265.4024512279998</v>
      </c>
      <c r="HY2" s="162">
        <v>3956.124359425</v>
      </c>
      <c r="HZ2" s="162">
        <v>4099.3208053459994</v>
      </c>
      <c r="IA2" s="162">
        <v>3002.8473109559995</v>
      </c>
      <c r="IB2" s="162">
        <v>3632.1605173959997</v>
      </c>
      <c r="IC2" s="162">
        <v>3020.259187141</v>
      </c>
      <c r="ID2" s="162">
        <v>3842.1276175130001</v>
      </c>
      <c r="IE2" s="162">
        <v>3066.8265546620005</v>
      </c>
      <c r="IF2" s="162">
        <v>3775.9355499580001</v>
      </c>
      <c r="IG2" s="162">
        <v>3486.9852153719994</v>
      </c>
      <c r="IH2" s="157">
        <v>3160.2397387120004</v>
      </c>
      <c r="II2" s="157">
        <v>2725.3689210520001</v>
      </c>
      <c r="IJ2" s="157">
        <v>3663.6910619100004</v>
      </c>
      <c r="IK2" s="157">
        <v>3757.1571939859996</v>
      </c>
      <c r="IL2" s="157">
        <v>4261.0299709129995</v>
      </c>
      <c r="IM2" s="157">
        <v>3561.1343769650002</v>
      </c>
      <c r="IN2" s="157">
        <v>4099.5153899520001</v>
      </c>
      <c r="IO2" s="157">
        <v>3355.974272125</v>
      </c>
      <c r="IP2" s="157">
        <v>3923.9104503730005</v>
      </c>
      <c r="IQ2" s="157">
        <v>3443.18931028</v>
      </c>
      <c r="IR2" s="157">
        <v>3940.359801611</v>
      </c>
      <c r="IS2" s="157"/>
    </row>
    <row r="3" spans="1:253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62"/>
      <c r="HK3" s="162"/>
      <c r="HL3" s="162"/>
      <c r="HM3" s="162"/>
      <c r="HN3" s="162"/>
      <c r="HO3" s="162"/>
      <c r="HP3" s="162"/>
      <c r="HQ3" s="162"/>
      <c r="HR3" s="162"/>
      <c r="HS3" s="162"/>
      <c r="HT3" s="162"/>
      <c r="HU3" s="162"/>
      <c r="HV3" s="162"/>
      <c r="HW3" s="162"/>
      <c r="HX3" s="162"/>
      <c r="HY3" s="162"/>
      <c r="HZ3" s="162"/>
      <c r="IA3" s="162"/>
      <c r="IB3" s="162"/>
      <c r="IC3" s="162"/>
      <c r="ID3" s="162"/>
      <c r="IE3" s="162"/>
      <c r="IF3" s="162"/>
      <c r="IG3" s="162"/>
      <c r="IH3" s="157"/>
      <c r="II3" s="157"/>
      <c r="IJ3" s="157"/>
      <c r="IK3" s="157"/>
      <c r="IL3" s="157"/>
      <c r="IM3" s="157"/>
      <c r="IN3" s="157"/>
      <c r="IO3" s="157"/>
      <c r="IP3" s="157"/>
      <c r="IQ3" s="157"/>
      <c r="IR3" s="157"/>
      <c r="IS3" s="157"/>
    </row>
    <row r="4" spans="1:253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8">
        <v>1987.3436059480002</v>
      </c>
      <c r="GY4" s="158">
        <v>1689.8486228659999</v>
      </c>
      <c r="GZ4" s="158">
        <v>1670.3117746889998</v>
      </c>
      <c r="HA4" s="158">
        <v>1075.7768779329999</v>
      </c>
      <c r="HB4" s="158">
        <v>1448.0158133360003</v>
      </c>
      <c r="HC4" s="158">
        <v>1794.1035551259999</v>
      </c>
      <c r="HD4" s="158">
        <v>2124.0135847320003</v>
      </c>
      <c r="HE4" s="158">
        <v>1917.4554389960001</v>
      </c>
      <c r="HF4" s="158">
        <v>2499.0326865889997</v>
      </c>
      <c r="HG4" s="158">
        <v>1885.9781994260004</v>
      </c>
      <c r="HH4" s="158">
        <v>2356.9089291479995</v>
      </c>
      <c r="HI4" s="158">
        <v>2290.2524754569995</v>
      </c>
      <c r="HJ4" s="163">
        <v>2015.4835425760002</v>
      </c>
      <c r="HK4" s="163">
        <v>1715.8009040940003</v>
      </c>
      <c r="HL4" s="163">
        <v>1961.1025373499999</v>
      </c>
      <c r="HM4" s="163">
        <v>2376.4182955290003</v>
      </c>
      <c r="HN4" s="163">
        <v>2580.4311053190004</v>
      </c>
      <c r="HO4" s="163">
        <v>1861.138448254</v>
      </c>
      <c r="HP4" s="163">
        <v>2419.9808894689995</v>
      </c>
      <c r="HQ4" s="163">
        <v>1933.2349474300004</v>
      </c>
      <c r="HR4" s="163">
        <v>2528.8351176839997</v>
      </c>
      <c r="HS4" s="163">
        <v>2167.0619417789999</v>
      </c>
      <c r="HT4" s="163">
        <v>2678.8939097809998</v>
      </c>
      <c r="HU4" s="163">
        <v>2170.8782761369998</v>
      </c>
      <c r="HV4" s="163">
        <v>2288.5460974770003</v>
      </c>
      <c r="HW4" s="163">
        <v>1893.3392896509999</v>
      </c>
      <c r="HX4" s="163">
        <v>2252.6018098459999</v>
      </c>
      <c r="HY4" s="163">
        <v>3116.3321059039999</v>
      </c>
      <c r="HZ4" s="163">
        <v>3241.9092968249997</v>
      </c>
      <c r="IA4" s="163">
        <v>2168.7629193399998</v>
      </c>
      <c r="IB4" s="163">
        <v>2830.2325402469996</v>
      </c>
      <c r="IC4" s="163">
        <v>2170.8190062859999</v>
      </c>
      <c r="ID4" s="163">
        <v>2906.530687337</v>
      </c>
      <c r="IE4" s="163">
        <v>2085.8314743590004</v>
      </c>
      <c r="IF4" s="163">
        <v>2798.0153501540003</v>
      </c>
      <c r="IG4" s="163">
        <v>2208.6963590349997</v>
      </c>
      <c r="IH4" s="158">
        <v>2313.7939413660006</v>
      </c>
      <c r="II4" s="158">
        <v>1882.3280705669999</v>
      </c>
      <c r="IJ4" s="158">
        <v>2541.6816199550003</v>
      </c>
      <c r="IK4" s="158">
        <v>2929.0321687449996</v>
      </c>
      <c r="IL4" s="158">
        <v>3323.9881686999997</v>
      </c>
      <c r="IM4" s="158">
        <v>2437.9879743860001</v>
      </c>
      <c r="IN4" s="158">
        <v>2962.2021577759997</v>
      </c>
      <c r="IO4" s="158">
        <v>2441.3896434349999</v>
      </c>
      <c r="IP4" s="158">
        <v>2996.6677465180005</v>
      </c>
      <c r="IQ4" s="158">
        <v>2436.6934816090002</v>
      </c>
      <c r="IR4" s="158">
        <v>2988.8653605539998</v>
      </c>
      <c r="IS4" s="158"/>
    </row>
    <row r="5" spans="1:253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7">
        <v>336.229990751</v>
      </c>
      <c r="GY5" s="157">
        <v>136.38919294500002</v>
      </c>
      <c r="GZ5" s="157">
        <v>493.48855527200004</v>
      </c>
      <c r="HA5" s="157">
        <v>264.89117648199999</v>
      </c>
      <c r="HB5" s="157">
        <v>308.32559026799998</v>
      </c>
      <c r="HC5" s="157">
        <v>452.17791019999999</v>
      </c>
      <c r="HD5" s="157">
        <v>696.533787448</v>
      </c>
      <c r="HE5" s="157">
        <v>404.45495482599995</v>
      </c>
      <c r="HF5" s="157">
        <v>1020.021458761</v>
      </c>
      <c r="HG5" s="157">
        <v>406.53628251700002</v>
      </c>
      <c r="HH5" s="157">
        <v>825.05447705499989</v>
      </c>
      <c r="HI5" s="157">
        <v>626.1358405269998</v>
      </c>
      <c r="HJ5" s="162">
        <v>472.89075626299996</v>
      </c>
      <c r="HK5" s="162">
        <v>266.53974023200004</v>
      </c>
      <c r="HL5" s="162">
        <v>469.329252838</v>
      </c>
      <c r="HM5" s="162">
        <v>913.20803721200002</v>
      </c>
      <c r="HN5" s="162">
        <v>1114.8242465339999</v>
      </c>
      <c r="HO5" s="162">
        <v>383.53446907399996</v>
      </c>
      <c r="HP5" s="162">
        <v>809.31364049499985</v>
      </c>
      <c r="HQ5" s="162">
        <v>307.43636395700003</v>
      </c>
      <c r="HR5" s="162">
        <v>795.350050872</v>
      </c>
      <c r="HS5" s="162">
        <v>307.77796732899992</v>
      </c>
      <c r="HT5" s="162">
        <v>813.58659574299998</v>
      </c>
      <c r="HU5" s="162">
        <v>280.19934879700003</v>
      </c>
      <c r="HV5" s="162">
        <v>421.10484759400009</v>
      </c>
      <c r="HW5" s="162">
        <v>227.28879016300002</v>
      </c>
      <c r="HX5" s="162">
        <v>613.45548681000002</v>
      </c>
      <c r="HY5" s="162">
        <v>1408.93740981</v>
      </c>
      <c r="HZ5" s="162">
        <v>1595.1974563019996</v>
      </c>
      <c r="IA5" s="162">
        <v>443.29118539000001</v>
      </c>
      <c r="IB5" s="162">
        <v>1082.4033166279999</v>
      </c>
      <c r="IC5" s="162">
        <v>351.02799111000002</v>
      </c>
      <c r="ID5" s="162">
        <v>994.23640475900004</v>
      </c>
      <c r="IE5" s="162">
        <v>326.64276474000002</v>
      </c>
      <c r="IF5" s="162">
        <v>948.24027034599999</v>
      </c>
      <c r="IG5" s="162">
        <v>341.64471045499994</v>
      </c>
      <c r="IH5" s="157">
        <v>443.41364999199999</v>
      </c>
      <c r="II5" s="157">
        <v>239.05389825099999</v>
      </c>
      <c r="IJ5" s="157">
        <v>616.86139367300007</v>
      </c>
      <c r="IK5" s="157">
        <v>1142.2742217569999</v>
      </c>
      <c r="IL5" s="157">
        <v>1436.5421626030002</v>
      </c>
      <c r="IM5" s="157">
        <v>432.07030338499999</v>
      </c>
      <c r="IN5" s="157">
        <v>965.57501229900004</v>
      </c>
      <c r="IO5" s="157">
        <v>368.20598567800005</v>
      </c>
      <c r="IP5" s="157">
        <v>957.01207948300009</v>
      </c>
      <c r="IQ5" s="157">
        <v>317.93401691099996</v>
      </c>
      <c r="IR5" s="157">
        <v>28.545543449</v>
      </c>
      <c r="IS5" s="157"/>
    </row>
    <row r="6" spans="1:253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7">
        <v>1384.3596450350001</v>
      </c>
      <c r="GY6" s="157">
        <v>1225.0634290329999</v>
      </c>
      <c r="GZ6" s="157">
        <v>1107.1975260609997</v>
      </c>
      <c r="HA6" s="157">
        <v>710.767923645</v>
      </c>
      <c r="HB6" s="157">
        <v>1003.2892296950001</v>
      </c>
      <c r="HC6" s="157">
        <v>1172.9151346369999</v>
      </c>
      <c r="HD6" s="157">
        <v>1225.301893545</v>
      </c>
      <c r="HE6" s="157">
        <v>1330.1673231700001</v>
      </c>
      <c r="HF6" s="157">
        <v>1299.103663715</v>
      </c>
      <c r="HG6" s="157">
        <v>1274.6090601070002</v>
      </c>
      <c r="HH6" s="157">
        <v>1334.404011503</v>
      </c>
      <c r="HI6" s="157">
        <v>1393.3215493799999</v>
      </c>
      <c r="HJ6" s="162">
        <v>1356.9956900620002</v>
      </c>
      <c r="HK6" s="162">
        <v>1251.3108461020001</v>
      </c>
      <c r="HL6" s="162">
        <v>1281.4301908279999</v>
      </c>
      <c r="HM6" s="162">
        <v>1271.9757611340001</v>
      </c>
      <c r="HN6" s="162">
        <v>1269.6256747280001</v>
      </c>
      <c r="HO6" s="162">
        <v>1268.0554006470002</v>
      </c>
      <c r="HP6" s="162">
        <v>1357.9834007299999</v>
      </c>
      <c r="HQ6" s="162">
        <v>1366.6763983430001</v>
      </c>
      <c r="HR6" s="162">
        <v>1479.3624427309999</v>
      </c>
      <c r="HS6" s="162">
        <v>1561.658949825</v>
      </c>
      <c r="HT6" s="162">
        <v>1562.857707917</v>
      </c>
      <c r="HU6" s="162">
        <v>1588.1180552169999</v>
      </c>
      <c r="HV6" s="162">
        <v>1599.068325299</v>
      </c>
      <c r="HW6" s="162">
        <v>1422.122603303</v>
      </c>
      <c r="HX6" s="162">
        <v>1360.1403967610001</v>
      </c>
      <c r="HY6" s="162">
        <v>1444.7673585490002</v>
      </c>
      <c r="HZ6" s="162">
        <v>1415.1925004310001</v>
      </c>
      <c r="IA6" s="162">
        <v>1465.356413149</v>
      </c>
      <c r="IB6" s="162">
        <v>1477.566144747</v>
      </c>
      <c r="IC6" s="162">
        <v>1511.0941054639998</v>
      </c>
      <c r="ID6" s="162">
        <v>1615.5870194660001</v>
      </c>
      <c r="IE6" s="162">
        <v>1488.2489286340001</v>
      </c>
      <c r="IF6" s="162">
        <v>1528.139667054</v>
      </c>
      <c r="IG6" s="162">
        <v>1559.9788132149999</v>
      </c>
      <c r="IH6" s="157">
        <v>1604.9208873540001</v>
      </c>
      <c r="II6" s="157">
        <v>1385.994563364</v>
      </c>
      <c r="IJ6" s="157">
        <v>1625.9252785580002</v>
      </c>
      <c r="IK6" s="157">
        <v>1547.6262825569997</v>
      </c>
      <c r="IL6" s="157">
        <v>1612.6567632479996</v>
      </c>
      <c r="IM6" s="157">
        <v>1724.8386792380002</v>
      </c>
      <c r="IN6" s="157">
        <v>1707.542749447</v>
      </c>
      <c r="IO6" s="157">
        <v>1763.6092638549999</v>
      </c>
      <c r="IP6" s="157">
        <v>1764.277678745</v>
      </c>
      <c r="IQ6" s="157">
        <v>1782.8872809300001</v>
      </c>
      <c r="IR6" s="157">
        <v>504.48650936799999</v>
      </c>
      <c r="IS6" s="157"/>
    </row>
    <row r="7" spans="1:253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7">
        <v>1134.07200992</v>
      </c>
      <c r="GY7" s="157">
        <v>939.15368173900004</v>
      </c>
      <c r="GZ7" s="157">
        <v>840.83143264199987</v>
      </c>
      <c r="HA7" s="157">
        <v>587.35032329000001</v>
      </c>
      <c r="HB7" s="157">
        <v>822.66310179800007</v>
      </c>
      <c r="HC7" s="157">
        <v>934.09225575599999</v>
      </c>
      <c r="HD7" s="157">
        <v>999.66307296799994</v>
      </c>
      <c r="HE7" s="157">
        <v>1049.382455699</v>
      </c>
      <c r="HF7" s="157">
        <v>1054.319968815</v>
      </c>
      <c r="HG7" s="157">
        <v>1061.5959674130002</v>
      </c>
      <c r="HH7" s="157">
        <v>1121.0263265030001</v>
      </c>
      <c r="HI7" s="157">
        <v>1141.3987608509999</v>
      </c>
      <c r="HJ7" s="162">
        <v>1128.4829654300001</v>
      </c>
      <c r="HK7" s="162">
        <v>976.91405022100002</v>
      </c>
      <c r="HL7" s="162">
        <v>1013.9252404040001</v>
      </c>
      <c r="HM7" s="162">
        <v>1068.6852682660001</v>
      </c>
      <c r="HN7" s="162">
        <v>1012.4941253440001</v>
      </c>
      <c r="HO7" s="162">
        <v>1084.4400880300002</v>
      </c>
      <c r="HP7" s="162">
        <v>1134.572321464</v>
      </c>
      <c r="HQ7" s="162">
        <v>1145.479906884</v>
      </c>
      <c r="HR7" s="162">
        <v>1206.7612058939999</v>
      </c>
      <c r="HS7" s="162">
        <v>1263.5937760290001</v>
      </c>
      <c r="HT7" s="162">
        <v>1298.4948146209999</v>
      </c>
      <c r="HU7" s="162">
        <v>1297.5902747499999</v>
      </c>
      <c r="HV7" s="162">
        <v>1305.714962367</v>
      </c>
      <c r="HW7" s="162">
        <v>1137.89944926</v>
      </c>
      <c r="HX7" s="162">
        <v>1203.6644270070001</v>
      </c>
      <c r="HY7" s="162">
        <v>1221.2219808320001</v>
      </c>
      <c r="HZ7" s="162">
        <v>1210.004258077</v>
      </c>
      <c r="IA7" s="162">
        <v>1217.624329021</v>
      </c>
      <c r="IB7" s="162">
        <v>1275.6544877639999</v>
      </c>
      <c r="IC7" s="162">
        <v>1289.4749786659997</v>
      </c>
      <c r="ID7" s="162">
        <v>1380.5095345980001</v>
      </c>
      <c r="IE7" s="162">
        <v>1287.28118505</v>
      </c>
      <c r="IF7" s="162">
        <v>1315.714644161</v>
      </c>
      <c r="IG7" s="162">
        <v>1306.3543464889999</v>
      </c>
      <c r="IH7" s="157">
        <v>1340.8832308640001</v>
      </c>
      <c r="II7" s="157">
        <v>1201.771642828</v>
      </c>
      <c r="IJ7" s="157">
        <v>1341.7315398420001</v>
      </c>
      <c r="IK7" s="157">
        <v>1327.9326701989999</v>
      </c>
      <c r="IL7" s="157">
        <v>1353.2455696009997</v>
      </c>
      <c r="IM7" s="157">
        <v>1447.4064844840002</v>
      </c>
      <c r="IN7" s="157">
        <v>1434.600657724</v>
      </c>
      <c r="IO7" s="157">
        <v>1496.8370490299999</v>
      </c>
      <c r="IP7" s="157">
        <v>1444.6899698120001</v>
      </c>
      <c r="IQ7" s="157">
        <v>1522.499893084</v>
      </c>
      <c r="IR7" s="157">
        <v>397.05698687199998</v>
      </c>
      <c r="IS7" s="157"/>
    </row>
    <row r="8" spans="1:253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7">
        <v>250.287635115</v>
      </c>
      <c r="GY8" s="157">
        <v>285.909747294</v>
      </c>
      <c r="GZ8" s="157">
        <v>266.36609341899998</v>
      </c>
      <c r="HA8" s="157">
        <v>123.417600355</v>
      </c>
      <c r="HB8" s="157">
        <v>180.626127897</v>
      </c>
      <c r="HC8" s="157">
        <v>238.82287888100001</v>
      </c>
      <c r="HD8" s="157">
        <v>225.63882057699999</v>
      </c>
      <c r="HE8" s="157">
        <v>280.78486747099998</v>
      </c>
      <c r="HF8" s="157">
        <v>244.7836949</v>
      </c>
      <c r="HG8" s="157">
        <v>213.01309269400002</v>
      </c>
      <c r="HH8" s="157">
        <v>213.37768499999999</v>
      </c>
      <c r="HI8" s="157">
        <v>251.922788529</v>
      </c>
      <c r="HJ8" s="162">
        <v>228.51272463199999</v>
      </c>
      <c r="HK8" s="162">
        <v>274.396795881</v>
      </c>
      <c r="HL8" s="162">
        <v>267.50495042399996</v>
      </c>
      <c r="HM8" s="162">
        <v>203.290492868</v>
      </c>
      <c r="HN8" s="162">
        <v>257.13154938400004</v>
      </c>
      <c r="HO8" s="162">
        <v>183.61531261700003</v>
      </c>
      <c r="HP8" s="162">
        <v>223.41107926599997</v>
      </c>
      <c r="HQ8" s="162">
        <v>221.19649145899999</v>
      </c>
      <c r="HR8" s="162">
        <v>272.60123683699999</v>
      </c>
      <c r="HS8" s="162">
        <v>298.06517379600001</v>
      </c>
      <c r="HT8" s="162">
        <v>264.36289329600004</v>
      </c>
      <c r="HU8" s="162">
        <v>290.52778046699996</v>
      </c>
      <c r="HV8" s="162">
        <v>293.35336293200004</v>
      </c>
      <c r="HW8" s="162">
        <v>284.22315404300002</v>
      </c>
      <c r="HX8" s="162">
        <v>156.47596975400003</v>
      </c>
      <c r="HY8" s="162">
        <v>223.54537771700001</v>
      </c>
      <c r="HZ8" s="162">
        <v>205.18824235399998</v>
      </c>
      <c r="IA8" s="162">
        <v>247.732084128</v>
      </c>
      <c r="IB8" s="162">
        <v>201.91165698300003</v>
      </c>
      <c r="IC8" s="162">
        <v>221.619126798</v>
      </c>
      <c r="ID8" s="162">
        <v>235.07748486799997</v>
      </c>
      <c r="IE8" s="162">
        <v>200.967743584</v>
      </c>
      <c r="IF8" s="162">
        <v>212.42502289300003</v>
      </c>
      <c r="IG8" s="162">
        <v>253.62446672600001</v>
      </c>
      <c r="IH8" s="157">
        <v>264.03765649000002</v>
      </c>
      <c r="II8" s="157">
        <v>184.222920536</v>
      </c>
      <c r="IJ8" s="157">
        <v>284.19373871599998</v>
      </c>
      <c r="IK8" s="157">
        <v>219.693612358</v>
      </c>
      <c r="IL8" s="157">
        <v>259.411193647</v>
      </c>
      <c r="IM8" s="157">
        <v>277.43219475400002</v>
      </c>
      <c r="IN8" s="157">
        <v>272.94209172299998</v>
      </c>
      <c r="IO8" s="157">
        <v>266.77221482500005</v>
      </c>
      <c r="IP8" s="157">
        <v>319.58770893299999</v>
      </c>
      <c r="IQ8" s="157">
        <v>260.38738784600002</v>
      </c>
      <c r="IR8" s="157">
        <v>107.429522496</v>
      </c>
      <c r="IS8" s="157"/>
    </row>
    <row r="9" spans="1:253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7">
        <v>0</v>
      </c>
      <c r="GY9" s="157">
        <v>0</v>
      </c>
      <c r="GZ9" s="157">
        <v>0</v>
      </c>
      <c r="HA9" s="157">
        <v>0</v>
      </c>
      <c r="HB9" s="157">
        <v>0</v>
      </c>
      <c r="HC9" s="157">
        <v>0</v>
      </c>
      <c r="HD9" s="157">
        <v>0</v>
      </c>
      <c r="HE9" s="157">
        <v>0</v>
      </c>
      <c r="HF9" s="157">
        <v>0</v>
      </c>
      <c r="HG9" s="157">
        <v>0</v>
      </c>
      <c r="HH9" s="157">
        <v>0</v>
      </c>
      <c r="HI9" s="157">
        <v>0</v>
      </c>
      <c r="HJ9" s="162">
        <v>0</v>
      </c>
      <c r="HK9" s="162">
        <v>0</v>
      </c>
      <c r="HL9" s="162">
        <v>0</v>
      </c>
      <c r="HM9" s="162">
        <v>0</v>
      </c>
      <c r="HN9" s="162">
        <v>0</v>
      </c>
      <c r="HO9" s="162">
        <v>0</v>
      </c>
      <c r="HP9" s="162">
        <v>0</v>
      </c>
      <c r="HQ9" s="162">
        <v>0</v>
      </c>
      <c r="HR9" s="162">
        <v>0</v>
      </c>
      <c r="HS9" s="162">
        <v>0</v>
      </c>
      <c r="HT9" s="162">
        <v>0</v>
      </c>
      <c r="HU9" s="162">
        <v>0</v>
      </c>
      <c r="HV9" s="162">
        <v>0</v>
      </c>
      <c r="HW9" s="162">
        <v>0</v>
      </c>
      <c r="HX9" s="162">
        <v>0</v>
      </c>
      <c r="HY9" s="162">
        <v>0</v>
      </c>
      <c r="HZ9" s="162">
        <v>0</v>
      </c>
      <c r="IA9" s="162">
        <v>0</v>
      </c>
      <c r="IB9" s="162">
        <v>0</v>
      </c>
      <c r="IC9" s="162">
        <v>0</v>
      </c>
      <c r="ID9" s="162">
        <v>0</v>
      </c>
      <c r="IE9" s="162">
        <v>0</v>
      </c>
      <c r="IF9" s="162">
        <v>0</v>
      </c>
      <c r="IG9" s="162">
        <v>0</v>
      </c>
      <c r="IH9" s="157">
        <v>0</v>
      </c>
      <c r="II9" s="157">
        <v>0</v>
      </c>
      <c r="IJ9" s="157">
        <v>0</v>
      </c>
      <c r="IK9" s="157">
        <v>0</v>
      </c>
      <c r="IL9" s="157">
        <v>0</v>
      </c>
      <c r="IM9" s="157">
        <v>0</v>
      </c>
      <c r="IN9" s="157">
        <v>0</v>
      </c>
      <c r="IO9" s="157">
        <v>0</v>
      </c>
      <c r="IP9" s="157">
        <v>0</v>
      </c>
      <c r="IQ9" s="157">
        <v>0</v>
      </c>
      <c r="IR9" s="157">
        <v>0</v>
      </c>
      <c r="IS9" s="157"/>
    </row>
    <row r="10" spans="1:253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7">
        <v>258.12512878699999</v>
      </c>
      <c r="GY10" s="157">
        <v>191.01559684599999</v>
      </c>
      <c r="GZ10" s="157">
        <v>156.322268982</v>
      </c>
      <c r="HA10" s="157">
        <v>81.676517967999999</v>
      </c>
      <c r="HB10" s="157">
        <v>113.219840619</v>
      </c>
      <c r="HC10" s="157">
        <v>144.36443016199999</v>
      </c>
      <c r="HD10" s="157">
        <v>173.45139616</v>
      </c>
      <c r="HE10" s="157">
        <v>162.968976785</v>
      </c>
      <c r="HF10" s="157">
        <v>159.59204122099999</v>
      </c>
      <c r="HG10" s="157">
        <v>171.39548075900001</v>
      </c>
      <c r="HH10" s="157">
        <v>165.67520338399999</v>
      </c>
      <c r="HI10" s="157">
        <v>221.80901155700002</v>
      </c>
      <c r="HJ10" s="162">
        <v>160.89483493899999</v>
      </c>
      <c r="HK10" s="162">
        <v>172.37976220600001</v>
      </c>
      <c r="HL10" s="162">
        <v>182.44123244400004</v>
      </c>
      <c r="HM10" s="162">
        <v>165.25463749400001</v>
      </c>
      <c r="HN10" s="162">
        <v>158.846984249</v>
      </c>
      <c r="HO10" s="162">
        <v>175.30910456000001</v>
      </c>
      <c r="HP10" s="162">
        <v>186.19403505200003</v>
      </c>
      <c r="HQ10" s="162">
        <v>220.84264210800001</v>
      </c>
      <c r="HR10" s="162">
        <v>220.88505989499998</v>
      </c>
      <c r="HS10" s="162">
        <v>256.782615765</v>
      </c>
      <c r="HT10" s="162">
        <v>265.70977340499996</v>
      </c>
      <c r="HU10" s="162">
        <v>257.031139505</v>
      </c>
      <c r="HV10" s="162">
        <v>238.07483976100002</v>
      </c>
      <c r="HW10" s="162">
        <v>211.745766506</v>
      </c>
      <c r="HX10" s="162">
        <v>243.65137896100001</v>
      </c>
      <c r="HY10" s="162">
        <v>232.08945840999999</v>
      </c>
      <c r="HZ10" s="162">
        <v>189.98762201599999</v>
      </c>
      <c r="IA10" s="162">
        <v>224.15860305099997</v>
      </c>
      <c r="IB10" s="162">
        <v>229.72297169999999</v>
      </c>
      <c r="IC10" s="162">
        <v>270.82895522400003</v>
      </c>
      <c r="ID10" s="162">
        <v>259.51546032599998</v>
      </c>
      <c r="IE10" s="162">
        <v>237.761686532</v>
      </c>
      <c r="IF10" s="162">
        <v>276.12059678100002</v>
      </c>
      <c r="IG10" s="162">
        <v>244.50157529999998</v>
      </c>
      <c r="IH10" s="157">
        <v>231.93411575600001</v>
      </c>
      <c r="II10" s="157">
        <v>226.58003258199997</v>
      </c>
      <c r="IJ10" s="157">
        <v>261.07128901999999</v>
      </c>
      <c r="IK10" s="157">
        <v>199.994849397</v>
      </c>
      <c r="IL10" s="157">
        <v>235.557414548</v>
      </c>
      <c r="IM10" s="157">
        <v>237.915666034</v>
      </c>
      <c r="IN10" s="157">
        <v>229.37596983699999</v>
      </c>
      <c r="IO10" s="157">
        <v>256.40447533400004</v>
      </c>
      <c r="IP10" s="157">
        <v>236.99305317700001</v>
      </c>
      <c r="IQ10" s="157">
        <v>300.83985121699999</v>
      </c>
      <c r="IR10" s="157">
        <v>294.57479535199997</v>
      </c>
      <c r="IS10" s="157"/>
    </row>
    <row r="11" spans="1:253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7">
        <v>8.6288413750000021</v>
      </c>
      <c r="GY11" s="157">
        <v>137.38040404199998</v>
      </c>
      <c r="GZ11" s="157">
        <v>-86.696575626000012</v>
      </c>
      <c r="HA11" s="157">
        <v>18.441259838000001</v>
      </c>
      <c r="HB11" s="157">
        <v>23.181152753999999</v>
      </c>
      <c r="HC11" s="157">
        <v>24.646080126999998</v>
      </c>
      <c r="HD11" s="157">
        <v>28.726507579</v>
      </c>
      <c r="HE11" s="157">
        <v>19.864184215000002</v>
      </c>
      <c r="HF11" s="157">
        <v>20.315522892000001</v>
      </c>
      <c r="HG11" s="157">
        <v>33.437376043</v>
      </c>
      <c r="HH11" s="157">
        <v>31.775237206</v>
      </c>
      <c r="HI11" s="157">
        <v>48.986073993000005</v>
      </c>
      <c r="HJ11" s="162">
        <v>24.702261312000001</v>
      </c>
      <c r="HK11" s="162">
        <v>25.570555553999998</v>
      </c>
      <c r="HL11" s="162">
        <v>27.901861240000002</v>
      </c>
      <c r="HM11" s="162">
        <v>25.979859689000001</v>
      </c>
      <c r="HN11" s="162">
        <v>37.134199808000005</v>
      </c>
      <c r="HO11" s="162">
        <v>34.239473973000003</v>
      </c>
      <c r="HP11" s="162">
        <v>66.489813192</v>
      </c>
      <c r="HQ11" s="162">
        <v>38.279543021999999</v>
      </c>
      <c r="HR11" s="162">
        <v>33.237564186</v>
      </c>
      <c r="HS11" s="162">
        <v>40.842408859999992</v>
      </c>
      <c r="HT11" s="162">
        <v>36.739832716000002</v>
      </c>
      <c r="HU11" s="162">
        <v>45.529732617999997</v>
      </c>
      <c r="HV11" s="162">
        <v>30.298084822999996</v>
      </c>
      <c r="HW11" s="162">
        <v>32.182129678999999</v>
      </c>
      <c r="HX11" s="162">
        <v>35.354547314000001</v>
      </c>
      <c r="HY11" s="162">
        <v>30.537879134999997</v>
      </c>
      <c r="HZ11" s="162">
        <v>41.531718075999997</v>
      </c>
      <c r="IA11" s="162">
        <v>35.956717749999996</v>
      </c>
      <c r="IB11" s="162">
        <v>40.540107171999999</v>
      </c>
      <c r="IC11" s="162">
        <v>37.867954487999995</v>
      </c>
      <c r="ID11" s="162">
        <v>37.191802785999997</v>
      </c>
      <c r="IE11" s="162">
        <v>33.178094453</v>
      </c>
      <c r="IF11" s="162">
        <v>45.514815973000005</v>
      </c>
      <c r="IG11" s="162">
        <v>62.571260065000004</v>
      </c>
      <c r="IH11" s="157">
        <v>33.525288263999997</v>
      </c>
      <c r="II11" s="157">
        <v>30.699576370000003</v>
      </c>
      <c r="IJ11" s="157">
        <v>37.823658704000003</v>
      </c>
      <c r="IK11" s="157">
        <v>39.136815034000001</v>
      </c>
      <c r="IL11" s="157">
        <v>39.231828301</v>
      </c>
      <c r="IM11" s="157">
        <v>43.163325729</v>
      </c>
      <c r="IN11" s="157">
        <v>59.708426193000001</v>
      </c>
      <c r="IO11" s="157">
        <v>53.169918567999993</v>
      </c>
      <c r="IP11" s="157">
        <v>38.384935112999997</v>
      </c>
      <c r="IQ11" s="157">
        <v>35.032332550999989</v>
      </c>
      <c r="IR11" s="157">
        <v>2161.2585123849999</v>
      </c>
      <c r="IS11" s="157"/>
    </row>
    <row r="12" spans="1:253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57"/>
      <c r="II12" s="157"/>
      <c r="IJ12" s="157"/>
      <c r="IK12" s="157"/>
      <c r="IL12" s="157"/>
      <c r="IM12" s="157"/>
      <c r="IN12" s="157"/>
      <c r="IO12" s="157"/>
      <c r="IP12" s="157"/>
      <c r="IQ12" s="157"/>
      <c r="IR12" s="157"/>
      <c r="IS12" s="157"/>
    </row>
    <row r="13" spans="1:253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7">
        <v>152.482808861</v>
      </c>
      <c r="GY13" s="157">
        <v>509.97408698000004</v>
      </c>
      <c r="GZ13" s="157">
        <v>96.061613197</v>
      </c>
      <c r="HA13" s="157">
        <v>156.87712756500002</v>
      </c>
      <c r="HB13" s="157">
        <v>173.622812759</v>
      </c>
      <c r="HC13" s="157">
        <v>278.65239932100002</v>
      </c>
      <c r="HD13" s="157">
        <v>172.59751948600001</v>
      </c>
      <c r="HE13" s="157">
        <v>184.74180488099998</v>
      </c>
      <c r="HF13" s="157">
        <v>181.91427215100001</v>
      </c>
      <c r="HG13" s="157">
        <v>182.33142155900001</v>
      </c>
      <c r="HH13" s="157">
        <v>181.63447102000001</v>
      </c>
      <c r="HI13" s="157">
        <v>172.341394079</v>
      </c>
      <c r="HJ13" s="162">
        <v>120.32482608099998</v>
      </c>
      <c r="HK13" s="162">
        <v>615.74104464300001</v>
      </c>
      <c r="HL13" s="162">
        <v>174.238474188</v>
      </c>
      <c r="HM13" s="162">
        <v>153.196231466</v>
      </c>
      <c r="HN13" s="162">
        <v>211.42116319100003</v>
      </c>
      <c r="HO13" s="162">
        <v>225.68399691599998</v>
      </c>
      <c r="HP13" s="162">
        <v>207.17329895</v>
      </c>
      <c r="HQ13" s="162">
        <v>199.86120596400002</v>
      </c>
      <c r="HR13" s="162">
        <v>193.31332771000001</v>
      </c>
      <c r="HS13" s="162">
        <v>259.81220650900002</v>
      </c>
      <c r="HT13" s="162">
        <v>248.22585705200004</v>
      </c>
      <c r="HU13" s="162">
        <v>168.59532213600002</v>
      </c>
      <c r="HV13" s="162">
        <v>139.387799234</v>
      </c>
      <c r="HW13" s="162">
        <v>683.29204039700005</v>
      </c>
      <c r="HX13" s="162">
        <v>303.34954659200002</v>
      </c>
      <c r="HY13" s="162">
        <v>243.23236706700001</v>
      </c>
      <c r="HZ13" s="162">
        <v>264.68826652999996</v>
      </c>
      <c r="IA13" s="162">
        <v>233.67498020800002</v>
      </c>
      <c r="IB13" s="162">
        <v>254.64293021100002</v>
      </c>
      <c r="IC13" s="162">
        <v>303.77530322199999</v>
      </c>
      <c r="ID13" s="162">
        <v>316.98033833899996</v>
      </c>
      <c r="IE13" s="162">
        <v>361.149693082</v>
      </c>
      <c r="IF13" s="162">
        <v>248.52893809299999</v>
      </c>
      <c r="IG13" s="162">
        <v>277.54207838399998</v>
      </c>
      <c r="IH13" s="157">
        <v>263.25957322299996</v>
      </c>
      <c r="II13" s="157">
        <v>272.435079202</v>
      </c>
      <c r="IJ13" s="157">
        <v>412.16464339999999</v>
      </c>
      <c r="IK13" s="157">
        <v>271.37227278199998</v>
      </c>
      <c r="IL13" s="157">
        <v>317.96261760700003</v>
      </c>
      <c r="IM13" s="157">
        <v>318.8615216</v>
      </c>
      <c r="IN13" s="157">
        <v>372.56672262200004</v>
      </c>
      <c r="IO13" s="157">
        <v>291.96675732400001</v>
      </c>
      <c r="IP13" s="157">
        <v>291.72772992300003</v>
      </c>
      <c r="IQ13" s="157">
        <v>328.83504779600003</v>
      </c>
      <c r="IR13" s="157">
        <v>263.01918017399998</v>
      </c>
      <c r="IS13" s="157"/>
    </row>
    <row r="14" spans="1:253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  <c r="IE14" s="162"/>
      <c r="IF14" s="162"/>
      <c r="IG14" s="162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</row>
    <row r="15" spans="1:253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7">
        <v>68.606051839000003</v>
      </c>
      <c r="GY15" s="157">
        <v>118.68321391800001</v>
      </c>
      <c r="GZ15" s="157">
        <v>121.384719627</v>
      </c>
      <c r="HA15" s="157">
        <v>84.725666997999994</v>
      </c>
      <c r="HB15" s="157">
        <v>81.076717403000004</v>
      </c>
      <c r="HC15" s="157">
        <v>108.961174433</v>
      </c>
      <c r="HD15" s="157">
        <v>79.057577239000011</v>
      </c>
      <c r="HE15" s="157">
        <v>88.219147158000013</v>
      </c>
      <c r="HF15" s="157">
        <v>92.644858616000008</v>
      </c>
      <c r="HG15" s="157">
        <v>111.49781226900001</v>
      </c>
      <c r="HH15" s="157">
        <v>84.731197627</v>
      </c>
      <c r="HI15" s="157">
        <v>402.94641433100003</v>
      </c>
      <c r="HJ15" s="162">
        <v>99.230734585999983</v>
      </c>
      <c r="HK15" s="162">
        <v>99.989438605999993</v>
      </c>
      <c r="HL15" s="162">
        <v>221.36647876000004</v>
      </c>
      <c r="HM15" s="162">
        <v>187.468419399</v>
      </c>
      <c r="HN15" s="162">
        <v>84.372712449999995</v>
      </c>
      <c r="HO15" s="162">
        <v>288.17929708399998</v>
      </c>
      <c r="HP15" s="162">
        <v>88.889463215999996</v>
      </c>
      <c r="HQ15" s="162">
        <v>116.03432881099999</v>
      </c>
      <c r="HR15" s="162">
        <v>100.51694366500001</v>
      </c>
      <c r="HS15" s="162">
        <v>87.918743326000012</v>
      </c>
      <c r="HT15" s="162">
        <v>200.12383474900003</v>
      </c>
      <c r="HU15" s="162">
        <v>258.05542989099996</v>
      </c>
      <c r="HV15" s="162">
        <v>119.586086827</v>
      </c>
      <c r="HW15" s="162">
        <v>82.60947037199999</v>
      </c>
      <c r="HX15" s="162">
        <v>155.175735468</v>
      </c>
      <c r="HY15" s="162">
        <v>103.43830642099998</v>
      </c>
      <c r="HZ15" s="162">
        <v>90.824655859000003</v>
      </c>
      <c r="IA15" s="162">
        <v>122.49067695499998</v>
      </c>
      <c r="IB15" s="162">
        <v>95.582703430000009</v>
      </c>
      <c r="IC15" s="162">
        <v>89.712094755999999</v>
      </c>
      <c r="ID15" s="162">
        <v>92.571731033999995</v>
      </c>
      <c r="IE15" s="162">
        <v>157.54816883399999</v>
      </c>
      <c r="IF15" s="162">
        <v>263.06961519700002</v>
      </c>
      <c r="IG15" s="162">
        <v>232.55835453099999</v>
      </c>
      <c r="IH15" s="157">
        <v>91.270490181999989</v>
      </c>
      <c r="II15" s="157">
        <v>165.24954907400002</v>
      </c>
      <c r="IJ15" s="157">
        <v>179.154591735</v>
      </c>
      <c r="IK15" s="157">
        <v>109.46923441599999</v>
      </c>
      <c r="IL15" s="157">
        <v>153.70041273300001</v>
      </c>
      <c r="IM15" s="157">
        <v>142.31884875599999</v>
      </c>
      <c r="IN15" s="157">
        <v>102.59623418500001</v>
      </c>
      <c r="IO15" s="157">
        <v>48.431582518999996</v>
      </c>
      <c r="IP15" s="157">
        <v>176.13556780499999</v>
      </c>
      <c r="IQ15" s="157">
        <v>101.52181302599999</v>
      </c>
      <c r="IR15" s="157">
        <v>199.63363688800001</v>
      </c>
      <c r="IS15" s="157"/>
    </row>
    <row r="16" spans="1:253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7">
        <v>1.2959559999999999</v>
      </c>
      <c r="GY16" s="157">
        <v>18.272828000000001</v>
      </c>
      <c r="GZ16" s="157">
        <v>3.8269555199999998</v>
      </c>
      <c r="HA16" s="157">
        <v>3.2502249999999999</v>
      </c>
      <c r="HB16" s="157">
        <v>0</v>
      </c>
      <c r="HC16" s="157">
        <v>38.316631209999997</v>
      </c>
      <c r="HD16" s="157">
        <v>0</v>
      </c>
      <c r="HE16" s="157">
        <v>0</v>
      </c>
      <c r="HF16" s="157">
        <v>8.0478800929999998</v>
      </c>
      <c r="HG16" s="157">
        <v>19.692371999999999</v>
      </c>
      <c r="HH16" s="157">
        <v>0</v>
      </c>
      <c r="HI16" s="157">
        <v>186.03699021599999</v>
      </c>
      <c r="HJ16" s="162">
        <v>31.745597915999998</v>
      </c>
      <c r="HK16" s="162">
        <v>0.94117852200000007</v>
      </c>
      <c r="HL16" s="162">
        <v>0</v>
      </c>
      <c r="HM16" s="162">
        <v>106.839645</v>
      </c>
      <c r="HN16" s="162">
        <v>2.0981532000000001</v>
      </c>
      <c r="HO16" s="162">
        <v>0</v>
      </c>
      <c r="HP16" s="162">
        <v>0</v>
      </c>
      <c r="HQ16" s="162">
        <v>12.311858931000002</v>
      </c>
      <c r="HR16" s="162">
        <v>0.87205073599999938</v>
      </c>
      <c r="HS16" s="162">
        <v>0</v>
      </c>
      <c r="HT16" s="162">
        <v>103.49888469</v>
      </c>
      <c r="HU16" s="162">
        <v>59.123962661</v>
      </c>
      <c r="HV16" s="162">
        <v>56.653693006000005</v>
      </c>
      <c r="HW16" s="162">
        <v>0</v>
      </c>
      <c r="HX16" s="162">
        <v>0</v>
      </c>
      <c r="HY16" s="162">
        <v>0</v>
      </c>
      <c r="HZ16" s="162">
        <v>0</v>
      </c>
      <c r="IA16" s="162">
        <v>0</v>
      </c>
      <c r="IB16" s="162">
        <v>0</v>
      </c>
      <c r="IC16" s="162">
        <v>0</v>
      </c>
      <c r="ID16" s="162">
        <v>1.2124608229999998</v>
      </c>
      <c r="IE16" s="162">
        <v>0</v>
      </c>
      <c r="IF16" s="162">
        <v>45.063276864999999</v>
      </c>
      <c r="IG16" s="162">
        <v>125.21602194299999</v>
      </c>
      <c r="IH16" s="157">
        <v>19.186305332</v>
      </c>
      <c r="II16" s="157">
        <v>2.515557013</v>
      </c>
      <c r="IJ16" s="157">
        <v>0</v>
      </c>
      <c r="IK16" s="157">
        <v>1.508005584</v>
      </c>
      <c r="IL16" s="157">
        <v>43.200825156999997</v>
      </c>
      <c r="IM16" s="157">
        <v>0</v>
      </c>
      <c r="IN16" s="157">
        <v>0</v>
      </c>
      <c r="IO16" s="157">
        <v>0</v>
      </c>
      <c r="IP16" s="157">
        <v>16.673870068999999</v>
      </c>
      <c r="IQ16" s="157">
        <v>0</v>
      </c>
      <c r="IR16" s="157">
        <v>96.707740000000001</v>
      </c>
      <c r="IS16" s="157"/>
    </row>
    <row r="17" spans="1:253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7">
        <v>0</v>
      </c>
      <c r="GY17" s="157">
        <v>0</v>
      </c>
      <c r="GZ17" s="157">
        <v>0</v>
      </c>
      <c r="HA17" s="157">
        <v>0</v>
      </c>
      <c r="HB17" s="157">
        <v>0</v>
      </c>
      <c r="HC17" s="157">
        <v>0</v>
      </c>
      <c r="HD17" s="157">
        <v>0</v>
      </c>
      <c r="HE17" s="157">
        <v>0</v>
      </c>
      <c r="HF17" s="157">
        <v>0</v>
      </c>
      <c r="HG17" s="157">
        <v>0</v>
      </c>
      <c r="HH17" s="157">
        <v>0</v>
      </c>
      <c r="HI17" s="157">
        <v>132.862212597</v>
      </c>
      <c r="HJ17" s="162">
        <v>0</v>
      </c>
      <c r="HK17" s="162">
        <v>0</v>
      </c>
      <c r="HL17" s="162">
        <v>0</v>
      </c>
      <c r="HM17" s="162">
        <v>0</v>
      </c>
      <c r="HN17" s="162">
        <v>0</v>
      </c>
      <c r="HO17" s="162">
        <v>0</v>
      </c>
      <c r="HP17" s="162">
        <v>0</v>
      </c>
      <c r="HQ17" s="162">
        <v>0</v>
      </c>
      <c r="HR17" s="162">
        <v>7.7674361999999997</v>
      </c>
      <c r="HS17" s="162">
        <v>0</v>
      </c>
      <c r="HT17" s="162">
        <v>39.204174901000002</v>
      </c>
      <c r="HU17" s="162">
        <v>59.123962661</v>
      </c>
      <c r="HV17" s="162">
        <v>0</v>
      </c>
      <c r="HW17" s="162">
        <v>0</v>
      </c>
      <c r="HX17" s="162">
        <v>0</v>
      </c>
      <c r="HY17" s="162">
        <v>0</v>
      </c>
      <c r="HZ17" s="162">
        <v>0</v>
      </c>
      <c r="IA17" s="162">
        <v>0</v>
      </c>
      <c r="IB17" s="162">
        <v>0</v>
      </c>
      <c r="IC17" s="162">
        <v>0</v>
      </c>
      <c r="ID17" s="162">
        <v>0</v>
      </c>
      <c r="IE17" s="162">
        <v>0</v>
      </c>
      <c r="IF17" s="162">
        <v>0</v>
      </c>
      <c r="IG17" s="162">
        <v>76.041959796</v>
      </c>
      <c r="IH17" s="157">
        <v>0</v>
      </c>
      <c r="II17" s="157">
        <v>0</v>
      </c>
      <c r="IJ17" s="157">
        <v>0</v>
      </c>
      <c r="IK17" s="157">
        <v>0</v>
      </c>
      <c r="IL17" s="157">
        <v>0</v>
      </c>
      <c r="IM17" s="157">
        <v>0</v>
      </c>
      <c r="IN17" s="157">
        <v>0</v>
      </c>
      <c r="IO17" s="157">
        <v>0</v>
      </c>
      <c r="IP17" s="157">
        <v>0</v>
      </c>
      <c r="IQ17" s="157">
        <v>0</v>
      </c>
      <c r="IR17" s="157">
        <v>37.186300000000003</v>
      </c>
      <c r="IS17" s="157"/>
    </row>
    <row r="18" spans="1:253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7">
        <v>1.2959559999999999</v>
      </c>
      <c r="GY18" s="157">
        <v>18.272828000000001</v>
      </c>
      <c r="GZ18" s="157">
        <v>3.8269555199999998</v>
      </c>
      <c r="HA18" s="157">
        <v>3.2502249999999999</v>
      </c>
      <c r="HB18" s="157">
        <v>0</v>
      </c>
      <c r="HC18" s="157">
        <v>38.316631209999997</v>
      </c>
      <c r="HD18" s="157">
        <v>0</v>
      </c>
      <c r="HE18" s="157">
        <v>0</v>
      </c>
      <c r="HF18" s="157">
        <v>8.0478800929999998</v>
      </c>
      <c r="HG18" s="157">
        <v>19.692371999999999</v>
      </c>
      <c r="HH18" s="157">
        <v>0</v>
      </c>
      <c r="HI18" s="157">
        <v>53.174777619000004</v>
      </c>
      <c r="HJ18" s="162">
        <v>31.745597915999998</v>
      </c>
      <c r="HK18" s="162">
        <v>0.94117852200000007</v>
      </c>
      <c r="HL18" s="162">
        <v>0</v>
      </c>
      <c r="HM18" s="162">
        <v>106.839645</v>
      </c>
      <c r="HN18" s="162">
        <v>2.0981532000000001</v>
      </c>
      <c r="HO18" s="162">
        <v>0</v>
      </c>
      <c r="HP18" s="162">
        <v>0</v>
      </c>
      <c r="HQ18" s="162">
        <v>12.311858931000002</v>
      </c>
      <c r="HR18" s="162">
        <v>-6.8953854640000003</v>
      </c>
      <c r="HS18" s="162">
        <v>0</v>
      </c>
      <c r="HT18" s="162">
        <v>64.294709788999995</v>
      </c>
      <c r="HU18" s="162">
        <v>0</v>
      </c>
      <c r="HV18" s="162">
        <v>56.653693006000005</v>
      </c>
      <c r="HW18" s="162">
        <v>0</v>
      </c>
      <c r="HX18" s="162">
        <v>0</v>
      </c>
      <c r="HY18" s="162">
        <v>0</v>
      </c>
      <c r="HZ18" s="162">
        <v>0</v>
      </c>
      <c r="IA18" s="162">
        <v>0</v>
      </c>
      <c r="IB18" s="162">
        <v>0</v>
      </c>
      <c r="IC18" s="162">
        <v>0</v>
      </c>
      <c r="ID18" s="162">
        <v>1.2124608229999998</v>
      </c>
      <c r="IE18" s="162">
        <v>0</v>
      </c>
      <c r="IF18" s="162">
        <v>45.063276864999999</v>
      </c>
      <c r="IG18" s="162">
        <v>49.174062146999994</v>
      </c>
      <c r="IH18" s="157">
        <v>19.186305332</v>
      </c>
      <c r="II18" s="157">
        <v>2.515557013</v>
      </c>
      <c r="IJ18" s="157">
        <v>0</v>
      </c>
      <c r="IK18" s="157">
        <v>1.508005584</v>
      </c>
      <c r="IL18" s="157">
        <v>43.200825156999997</v>
      </c>
      <c r="IM18" s="157">
        <v>0</v>
      </c>
      <c r="IN18" s="157">
        <v>0</v>
      </c>
      <c r="IO18" s="157">
        <v>0</v>
      </c>
      <c r="IP18" s="157">
        <v>16.673870068999999</v>
      </c>
      <c r="IQ18" s="157">
        <v>0</v>
      </c>
      <c r="IR18" s="157">
        <v>59.521440000000005</v>
      </c>
      <c r="IS18" s="157"/>
    </row>
    <row r="19" spans="1:253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7">
        <v>9.2660607060000011</v>
      </c>
      <c r="GY19" s="157">
        <v>0</v>
      </c>
      <c r="GZ19" s="157">
        <v>0</v>
      </c>
      <c r="HA19" s="157">
        <v>3.4009976000000002</v>
      </c>
      <c r="HB19" s="157">
        <v>0</v>
      </c>
      <c r="HC19" s="157">
        <v>2.2638182809999998</v>
      </c>
      <c r="HD19" s="157">
        <v>0</v>
      </c>
      <c r="HE19" s="157">
        <v>0</v>
      </c>
      <c r="HF19" s="157">
        <v>0</v>
      </c>
      <c r="HG19" s="157">
        <v>0</v>
      </c>
      <c r="HH19" s="157">
        <v>0</v>
      </c>
      <c r="HI19" s="157">
        <v>89.434260347000006</v>
      </c>
      <c r="HJ19" s="162">
        <v>0</v>
      </c>
      <c r="HK19" s="162">
        <v>0</v>
      </c>
      <c r="HL19" s="162">
        <v>5.6458662729999993</v>
      </c>
      <c r="HM19" s="162">
        <v>5.3458163839999999</v>
      </c>
      <c r="HN19" s="162">
        <v>4.9247760969999996</v>
      </c>
      <c r="HO19" s="162">
        <v>51.990565627999999</v>
      </c>
      <c r="HP19" s="162">
        <v>1.4692578089999999</v>
      </c>
      <c r="HQ19" s="162">
        <v>1.014178912</v>
      </c>
      <c r="HR19" s="162">
        <v>0</v>
      </c>
      <c r="HS19" s="162">
        <v>1.5369405870000001</v>
      </c>
      <c r="HT19" s="162">
        <v>0.218313484</v>
      </c>
      <c r="HU19" s="162">
        <v>0</v>
      </c>
      <c r="HV19" s="162">
        <v>0</v>
      </c>
      <c r="HW19" s="162">
        <v>0</v>
      </c>
      <c r="HX19" s="162">
        <v>42.633596231000006</v>
      </c>
      <c r="HY19" s="162">
        <v>6.5987053480000002</v>
      </c>
      <c r="HZ19" s="162">
        <v>0.81168188499999994</v>
      </c>
      <c r="IA19" s="162">
        <v>24.470350301</v>
      </c>
      <c r="IB19" s="162">
        <v>0</v>
      </c>
      <c r="IC19" s="162">
        <v>0</v>
      </c>
      <c r="ID19" s="162">
        <v>0</v>
      </c>
      <c r="IE19" s="162">
        <v>0</v>
      </c>
      <c r="IF19" s="162">
        <v>0</v>
      </c>
      <c r="IG19" s="162">
        <v>0</v>
      </c>
      <c r="IH19" s="157">
        <v>0</v>
      </c>
      <c r="II19" s="157">
        <v>0</v>
      </c>
      <c r="IJ19" s="157">
        <v>66.590111535999995</v>
      </c>
      <c r="IK19" s="157">
        <v>0</v>
      </c>
      <c r="IL19" s="157">
        <v>0</v>
      </c>
      <c r="IM19" s="157">
        <v>0</v>
      </c>
      <c r="IN19" s="157">
        <v>0</v>
      </c>
      <c r="IO19" s="157">
        <v>0</v>
      </c>
      <c r="IP19" s="157">
        <v>0</v>
      </c>
      <c r="IQ19" s="157">
        <v>0</v>
      </c>
      <c r="IR19" s="157">
        <v>0</v>
      </c>
      <c r="IS19" s="157"/>
    </row>
    <row r="20" spans="1:253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7">
        <v>0</v>
      </c>
      <c r="GY20" s="157">
        <v>0</v>
      </c>
      <c r="GZ20" s="157">
        <v>0</v>
      </c>
      <c r="HA20" s="157">
        <v>0</v>
      </c>
      <c r="HB20" s="157">
        <v>0</v>
      </c>
      <c r="HC20" s="157">
        <v>0</v>
      </c>
      <c r="HD20" s="157">
        <v>0</v>
      </c>
      <c r="HE20" s="157">
        <v>0</v>
      </c>
      <c r="HF20" s="157">
        <v>0</v>
      </c>
      <c r="HG20" s="157">
        <v>0</v>
      </c>
      <c r="HH20" s="157">
        <v>0</v>
      </c>
      <c r="HI20" s="157">
        <v>0</v>
      </c>
      <c r="HJ20" s="162">
        <v>0</v>
      </c>
      <c r="HK20" s="162">
        <v>0</v>
      </c>
      <c r="HL20" s="162">
        <v>0</v>
      </c>
      <c r="HM20" s="162">
        <v>0</v>
      </c>
      <c r="HN20" s="162">
        <v>0</v>
      </c>
      <c r="HO20" s="162">
        <v>0</v>
      </c>
      <c r="HP20" s="162">
        <v>0</v>
      </c>
      <c r="HQ20" s="162">
        <v>0</v>
      </c>
      <c r="HR20" s="162">
        <v>0</v>
      </c>
      <c r="HS20" s="162">
        <v>0</v>
      </c>
      <c r="HT20" s="162">
        <v>0</v>
      </c>
      <c r="HU20" s="162">
        <v>0</v>
      </c>
      <c r="HV20" s="162">
        <v>0</v>
      </c>
      <c r="HW20" s="162">
        <v>0</v>
      </c>
      <c r="HX20" s="162">
        <v>0</v>
      </c>
      <c r="HY20" s="162">
        <v>0</v>
      </c>
      <c r="HZ20" s="162">
        <v>0</v>
      </c>
      <c r="IA20" s="162">
        <v>0</v>
      </c>
      <c r="IB20" s="162">
        <v>0</v>
      </c>
      <c r="IC20" s="162">
        <v>0</v>
      </c>
      <c r="ID20" s="162">
        <v>0</v>
      </c>
      <c r="IE20" s="162">
        <v>0</v>
      </c>
      <c r="IF20" s="162">
        <v>0</v>
      </c>
      <c r="IG20" s="162">
        <v>0</v>
      </c>
      <c r="IH20" s="157">
        <v>0</v>
      </c>
      <c r="II20" s="157">
        <v>0</v>
      </c>
      <c r="IJ20" s="157">
        <v>0</v>
      </c>
      <c r="IK20" s="157">
        <v>0</v>
      </c>
      <c r="IL20" s="157">
        <v>0</v>
      </c>
      <c r="IM20" s="157">
        <v>0</v>
      </c>
      <c r="IN20" s="157">
        <v>0</v>
      </c>
      <c r="IO20" s="157">
        <v>0</v>
      </c>
      <c r="IP20" s="157">
        <v>0</v>
      </c>
      <c r="IQ20" s="157">
        <v>0</v>
      </c>
      <c r="IR20" s="157">
        <v>0</v>
      </c>
      <c r="IS20" s="157"/>
    </row>
    <row r="21" spans="1:253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7">
        <v>9.2660607060000011</v>
      </c>
      <c r="GY21" s="157">
        <v>0</v>
      </c>
      <c r="GZ21" s="157">
        <v>0</v>
      </c>
      <c r="HA21" s="157">
        <v>3.4009976000000002</v>
      </c>
      <c r="HB21" s="157">
        <v>0</v>
      </c>
      <c r="HC21" s="157">
        <v>2.2638182809999998</v>
      </c>
      <c r="HD21" s="157">
        <v>0</v>
      </c>
      <c r="HE21" s="157">
        <v>0</v>
      </c>
      <c r="HF21" s="157">
        <v>0</v>
      </c>
      <c r="HG21" s="157">
        <v>0</v>
      </c>
      <c r="HH21" s="157">
        <v>0</v>
      </c>
      <c r="HI21" s="157">
        <v>89.434260347000006</v>
      </c>
      <c r="HJ21" s="162">
        <v>0</v>
      </c>
      <c r="HK21" s="162">
        <v>0</v>
      </c>
      <c r="HL21" s="162">
        <v>5.6458662729999993</v>
      </c>
      <c r="HM21" s="162">
        <v>5.3458163839999999</v>
      </c>
      <c r="HN21" s="162">
        <v>4.9247760969999996</v>
      </c>
      <c r="HO21" s="162">
        <v>51.990565627999999</v>
      </c>
      <c r="HP21" s="162">
        <v>1.4692578089999999</v>
      </c>
      <c r="HQ21" s="162">
        <v>1.014178912</v>
      </c>
      <c r="HR21" s="162">
        <v>0</v>
      </c>
      <c r="HS21" s="162">
        <v>1.5369405870000001</v>
      </c>
      <c r="HT21" s="162">
        <v>0.218313484</v>
      </c>
      <c r="HU21" s="162">
        <v>0</v>
      </c>
      <c r="HV21" s="162">
        <v>0</v>
      </c>
      <c r="HW21" s="162">
        <v>0</v>
      </c>
      <c r="HX21" s="162">
        <v>42.633596231000006</v>
      </c>
      <c r="HY21" s="162">
        <v>6.5987053480000002</v>
      </c>
      <c r="HZ21" s="162">
        <v>0.81168188499999994</v>
      </c>
      <c r="IA21" s="162">
        <v>24.470350301</v>
      </c>
      <c r="IB21" s="162">
        <v>0</v>
      </c>
      <c r="IC21" s="162">
        <v>0</v>
      </c>
      <c r="ID21" s="162">
        <v>0</v>
      </c>
      <c r="IE21" s="162">
        <v>0</v>
      </c>
      <c r="IF21" s="162">
        <v>0</v>
      </c>
      <c r="IG21" s="162">
        <v>0</v>
      </c>
      <c r="IH21" s="157">
        <v>0</v>
      </c>
      <c r="II21" s="157">
        <v>0</v>
      </c>
      <c r="IJ21" s="157">
        <v>66.590111535999995</v>
      </c>
      <c r="IK21" s="157">
        <v>0</v>
      </c>
      <c r="IL21" s="157">
        <v>0</v>
      </c>
      <c r="IM21" s="157">
        <v>0</v>
      </c>
      <c r="IN21" s="157">
        <v>0</v>
      </c>
      <c r="IO21" s="157">
        <v>0</v>
      </c>
      <c r="IP21" s="157">
        <v>0</v>
      </c>
      <c r="IQ21" s="157">
        <v>0</v>
      </c>
      <c r="IR21" s="157">
        <v>0</v>
      </c>
      <c r="IS21" s="157"/>
    </row>
    <row r="22" spans="1:253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7">
        <v>58.044035133000008</v>
      </c>
      <c r="GY22" s="157">
        <v>100.410385918</v>
      </c>
      <c r="GZ22" s="157">
        <v>117.557764107</v>
      </c>
      <c r="HA22" s="157">
        <v>78.074444397999997</v>
      </c>
      <c r="HB22" s="157">
        <v>81.076717403000004</v>
      </c>
      <c r="HC22" s="157">
        <v>68.380724942000001</v>
      </c>
      <c r="HD22" s="157">
        <v>79.057577239000011</v>
      </c>
      <c r="HE22" s="157">
        <v>88.219147158000013</v>
      </c>
      <c r="HF22" s="157">
        <v>84.596978523000004</v>
      </c>
      <c r="HG22" s="157">
        <v>91.805440269000002</v>
      </c>
      <c r="HH22" s="157">
        <v>84.731197627</v>
      </c>
      <c r="HI22" s="157">
        <v>127.475163768</v>
      </c>
      <c r="HJ22" s="162">
        <v>67.485136669999989</v>
      </c>
      <c r="HK22" s="162">
        <v>99.048260083999992</v>
      </c>
      <c r="HL22" s="162">
        <v>215.72061248700004</v>
      </c>
      <c r="HM22" s="162">
        <v>75.282958014999991</v>
      </c>
      <c r="HN22" s="162">
        <v>77.34978315299999</v>
      </c>
      <c r="HO22" s="162">
        <v>236.188731456</v>
      </c>
      <c r="HP22" s="162">
        <v>87.420205406999997</v>
      </c>
      <c r="HQ22" s="162">
        <v>102.708290968</v>
      </c>
      <c r="HR22" s="162">
        <v>99.644892929000008</v>
      </c>
      <c r="HS22" s="162">
        <v>86.381802739000008</v>
      </c>
      <c r="HT22" s="162">
        <v>96.406636575000007</v>
      </c>
      <c r="HU22" s="162">
        <v>198.93146722999998</v>
      </c>
      <c r="HV22" s="162">
        <v>62.932393820999998</v>
      </c>
      <c r="HW22" s="162">
        <v>82.60947037199999</v>
      </c>
      <c r="HX22" s="162">
        <v>112.542139237</v>
      </c>
      <c r="HY22" s="162">
        <v>96.839601072999983</v>
      </c>
      <c r="HZ22" s="162">
        <v>90.012973974000005</v>
      </c>
      <c r="IA22" s="162">
        <v>98.020326653999987</v>
      </c>
      <c r="IB22" s="162">
        <v>95.582703430000009</v>
      </c>
      <c r="IC22" s="162">
        <v>89.712094755999999</v>
      </c>
      <c r="ID22" s="162">
        <v>91.359270210999995</v>
      </c>
      <c r="IE22" s="162">
        <v>157.54816883399999</v>
      </c>
      <c r="IF22" s="162">
        <v>218.00633833200001</v>
      </c>
      <c r="IG22" s="162">
        <v>107.342332588</v>
      </c>
      <c r="IH22" s="157">
        <v>72.084184849999986</v>
      </c>
      <c r="II22" s="157">
        <v>162.73399206100001</v>
      </c>
      <c r="IJ22" s="157">
        <v>112.564480199</v>
      </c>
      <c r="IK22" s="157">
        <v>107.96122883199999</v>
      </c>
      <c r="IL22" s="157">
        <v>110.49958757600001</v>
      </c>
      <c r="IM22" s="157">
        <v>142.31884875599999</v>
      </c>
      <c r="IN22" s="157">
        <v>102.59623418500001</v>
      </c>
      <c r="IO22" s="157">
        <v>48.431582518999996</v>
      </c>
      <c r="IP22" s="157">
        <v>159.46169773599999</v>
      </c>
      <c r="IQ22" s="157">
        <v>101.52181302599999</v>
      </c>
      <c r="IR22" s="157">
        <v>102.925896888</v>
      </c>
      <c r="IS22" s="157"/>
    </row>
    <row r="23" spans="1:253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7">
        <v>58.044035133000008</v>
      </c>
      <c r="GY23" s="157">
        <v>100.410385918</v>
      </c>
      <c r="GZ23" s="157">
        <v>117.557764107</v>
      </c>
      <c r="HA23" s="157">
        <v>78.074444397999997</v>
      </c>
      <c r="HB23" s="157">
        <v>81.076717403000004</v>
      </c>
      <c r="HC23" s="157">
        <v>68.380724942000001</v>
      </c>
      <c r="HD23" s="157">
        <v>79.057577239000011</v>
      </c>
      <c r="HE23" s="157">
        <v>88.219147158000013</v>
      </c>
      <c r="HF23" s="157">
        <v>84.596978523000004</v>
      </c>
      <c r="HG23" s="157">
        <v>91.805440269000002</v>
      </c>
      <c r="HH23" s="157">
        <v>84.731197627</v>
      </c>
      <c r="HI23" s="157">
        <v>127.475163768</v>
      </c>
      <c r="HJ23" s="162">
        <v>67.485136669999989</v>
      </c>
      <c r="HK23" s="162">
        <v>99.048260083999992</v>
      </c>
      <c r="HL23" s="162">
        <v>215.72061248700004</v>
      </c>
      <c r="HM23" s="162">
        <v>75.282958014999991</v>
      </c>
      <c r="HN23" s="162">
        <v>77.34978315299999</v>
      </c>
      <c r="HO23" s="162">
        <v>236.188731456</v>
      </c>
      <c r="HP23" s="162">
        <v>87.420205406999997</v>
      </c>
      <c r="HQ23" s="162">
        <v>102.708290968</v>
      </c>
      <c r="HR23" s="162">
        <v>99.644892929000008</v>
      </c>
      <c r="HS23" s="162">
        <v>86.381802739000008</v>
      </c>
      <c r="HT23" s="162">
        <v>96.406636575000007</v>
      </c>
      <c r="HU23" s="162">
        <v>198.93146722999998</v>
      </c>
      <c r="HV23" s="162">
        <v>62.932393820999998</v>
      </c>
      <c r="HW23" s="162">
        <v>82.60947037199999</v>
      </c>
      <c r="HX23" s="162">
        <v>112.542139237</v>
      </c>
      <c r="HY23" s="162">
        <v>96.839601072999983</v>
      </c>
      <c r="HZ23" s="162">
        <v>90.012973974000005</v>
      </c>
      <c r="IA23" s="162">
        <v>98.020326653999987</v>
      </c>
      <c r="IB23" s="162">
        <v>95.582703430000009</v>
      </c>
      <c r="IC23" s="162">
        <v>89.712094755999999</v>
      </c>
      <c r="ID23" s="162">
        <v>91.359270210999995</v>
      </c>
      <c r="IE23" s="162">
        <v>157.54816883399999</v>
      </c>
      <c r="IF23" s="162">
        <v>218.00633833200001</v>
      </c>
      <c r="IG23" s="162">
        <v>107.342332588</v>
      </c>
      <c r="IH23" s="157">
        <v>72.084184849999986</v>
      </c>
      <c r="II23" s="157">
        <v>162.73399206100001</v>
      </c>
      <c r="IJ23" s="157">
        <v>112.564480199</v>
      </c>
      <c r="IK23" s="157">
        <v>107.96122883199999</v>
      </c>
      <c r="IL23" s="157">
        <v>110.49958757600001</v>
      </c>
      <c r="IM23" s="157">
        <v>142.31884875599999</v>
      </c>
      <c r="IN23" s="157">
        <v>102.59623418500001</v>
      </c>
      <c r="IO23" s="157">
        <v>48.431582518999996</v>
      </c>
      <c r="IP23" s="157">
        <v>159.46169773599999</v>
      </c>
      <c r="IQ23" s="157">
        <v>101.52181302599999</v>
      </c>
      <c r="IR23" s="157">
        <v>102.925896888</v>
      </c>
      <c r="IS23" s="157"/>
    </row>
    <row r="24" spans="1:253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7">
        <v>0</v>
      </c>
      <c r="GY24" s="157">
        <v>0</v>
      </c>
      <c r="GZ24" s="157">
        <v>0</v>
      </c>
      <c r="HA24" s="157">
        <v>0</v>
      </c>
      <c r="HB24" s="157">
        <v>0</v>
      </c>
      <c r="HC24" s="157">
        <v>0</v>
      </c>
      <c r="HD24" s="157">
        <v>0</v>
      </c>
      <c r="HE24" s="157">
        <v>0</v>
      </c>
      <c r="HF24" s="157">
        <v>0</v>
      </c>
      <c r="HG24" s="157">
        <v>0</v>
      </c>
      <c r="HH24" s="157">
        <v>0</v>
      </c>
      <c r="HI24" s="157">
        <v>0</v>
      </c>
      <c r="HJ24" s="162">
        <v>0</v>
      </c>
      <c r="HK24" s="162">
        <v>0</v>
      </c>
      <c r="HL24" s="162">
        <v>0</v>
      </c>
      <c r="HM24" s="162">
        <v>0</v>
      </c>
      <c r="HN24" s="162">
        <v>0</v>
      </c>
      <c r="HO24" s="162">
        <v>0</v>
      </c>
      <c r="HP24" s="162">
        <v>0</v>
      </c>
      <c r="HQ24" s="162">
        <v>0</v>
      </c>
      <c r="HR24" s="162">
        <v>0</v>
      </c>
      <c r="HS24" s="162">
        <v>0</v>
      </c>
      <c r="HT24" s="162">
        <v>0</v>
      </c>
      <c r="HU24" s="162">
        <v>0</v>
      </c>
      <c r="HV24" s="162">
        <v>0</v>
      </c>
      <c r="HW24" s="162">
        <v>0</v>
      </c>
      <c r="HX24" s="162">
        <v>0</v>
      </c>
      <c r="HY24" s="162">
        <v>0</v>
      </c>
      <c r="HZ24" s="162">
        <v>0</v>
      </c>
      <c r="IA24" s="162">
        <v>0</v>
      </c>
      <c r="IB24" s="162">
        <v>0</v>
      </c>
      <c r="IC24" s="162">
        <v>0</v>
      </c>
      <c r="ID24" s="162">
        <v>0</v>
      </c>
      <c r="IE24" s="162">
        <v>0</v>
      </c>
      <c r="IF24" s="162">
        <v>0</v>
      </c>
      <c r="IG24" s="162">
        <v>0</v>
      </c>
      <c r="IH24" s="157">
        <v>0</v>
      </c>
      <c r="II24" s="157">
        <v>0</v>
      </c>
      <c r="IJ24" s="157">
        <v>0</v>
      </c>
      <c r="IK24" s="157">
        <v>0</v>
      </c>
      <c r="IL24" s="157">
        <v>0</v>
      </c>
      <c r="IM24" s="157">
        <v>0</v>
      </c>
      <c r="IN24" s="157">
        <v>0</v>
      </c>
      <c r="IO24" s="157">
        <v>0</v>
      </c>
      <c r="IP24" s="157">
        <v>0</v>
      </c>
      <c r="IQ24" s="157">
        <v>0</v>
      </c>
      <c r="IR24" s="157">
        <v>0</v>
      </c>
      <c r="IS24" s="157"/>
    </row>
    <row r="25" spans="1:253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7">
        <v>316.41098610999995</v>
      </c>
      <c r="GY25" s="157">
        <v>488.90175869000001</v>
      </c>
      <c r="GZ25" s="157">
        <v>835.38307447199998</v>
      </c>
      <c r="HA25" s="157">
        <v>350.60397989000001</v>
      </c>
      <c r="HB25" s="157">
        <v>349.57777744100002</v>
      </c>
      <c r="HC25" s="157">
        <v>402.65507005199999</v>
      </c>
      <c r="HD25" s="157">
        <v>443.86346516499998</v>
      </c>
      <c r="HE25" s="157">
        <v>705.72035406400005</v>
      </c>
      <c r="HF25" s="157">
        <v>433.04176343400002</v>
      </c>
      <c r="HG25" s="157">
        <v>465.78194120199998</v>
      </c>
      <c r="HH25" s="157">
        <v>442.24062086200007</v>
      </c>
      <c r="HI25" s="157">
        <v>634.87865578100002</v>
      </c>
      <c r="HJ25" s="162">
        <v>796.14211835899994</v>
      </c>
      <c r="HK25" s="162">
        <v>424.83907140100001</v>
      </c>
      <c r="HL25" s="162">
        <v>378.938332753</v>
      </c>
      <c r="HM25" s="162">
        <v>417.79623360799997</v>
      </c>
      <c r="HN25" s="162">
        <v>376.43770936800001</v>
      </c>
      <c r="HO25" s="162">
        <v>512.50114119099999</v>
      </c>
      <c r="HP25" s="162">
        <v>453.59931008400008</v>
      </c>
      <c r="HQ25" s="162">
        <v>398.97187653700001</v>
      </c>
      <c r="HR25" s="162">
        <v>492.66348668699999</v>
      </c>
      <c r="HS25" s="162">
        <v>433.04462822500005</v>
      </c>
      <c r="HT25" s="162">
        <v>432.14918380800003</v>
      </c>
      <c r="HU25" s="162">
        <v>965.86264640099989</v>
      </c>
      <c r="HV25" s="162">
        <v>407.30629635500003</v>
      </c>
      <c r="HW25" s="162">
        <v>359.80066432400002</v>
      </c>
      <c r="HX25" s="162">
        <v>554.27535932199999</v>
      </c>
      <c r="HY25" s="162">
        <v>493.12158003299999</v>
      </c>
      <c r="HZ25" s="162">
        <v>501.89858613199999</v>
      </c>
      <c r="IA25" s="162">
        <v>477.91873445300001</v>
      </c>
      <c r="IB25" s="162">
        <v>451.70234350799996</v>
      </c>
      <c r="IC25" s="162">
        <v>455.95278287699995</v>
      </c>
      <c r="ID25" s="162">
        <v>526.04486080300001</v>
      </c>
      <c r="IE25" s="162">
        <v>462.29721838699999</v>
      </c>
      <c r="IF25" s="162">
        <v>466.32164651400001</v>
      </c>
      <c r="IG25" s="162">
        <v>768.18842342199991</v>
      </c>
      <c r="IH25" s="157">
        <v>491.91573394099998</v>
      </c>
      <c r="II25" s="157">
        <v>405.35622220900001</v>
      </c>
      <c r="IJ25" s="157">
        <v>530.69020682000007</v>
      </c>
      <c r="IK25" s="157">
        <v>447.28351804300002</v>
      </c>
      <c r="IL25" s="157">
        <v>465.37877187299995</v>
      </c>
      <c r="IM25" s="157">
        <v>661.96603222299996</v>
      </c>
      <c r="IN25" s="157">
        <v>662.15027536900004</v>
      </c>
      <c r="IO25" s="157">
        <v>574.18628884700001</v>
      </c>
      <c r="IP25" s="157">
        <v>459.37940612699998</v>
      </c>
      <c r="IQ25" s="157">
        <v>576.1389678490001</v>
      </c>
      <c r="IR25" s="157">
        <v>488.84162399499996</v>
      </c>
      <c r="IS25" s="157"/>
    </row>
    <row r="26" spans="1:253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7">
        <v>71.910029921999993</v>
      </c>
      <c r="GY26" s="157">
        <v>211.75734237399999</v>
      </c>
      <c r="GZ26" s="157">
        <v>141.51895014899998</v>
      </c>
      <c r="HA26" s="157">
        <v>185.22076246699999</v>
      </c>
      <c r="HB26" s="157">
        <v>162.16807489400003</v>
      </c>
      <c r="HC26" s="157">
        <v>143.33269580799998</v>
      </c>
      <c r="HD26" s="157">
        <v>188.90670220499999</v>
      </c>
      <c r="HE26" s="157">
        <v>351.35477883499999</v>
      </c>
      <c r="HF26" s="157">
        <v>154.66024920200002</v>
      </c>
      <c r="HG26" s="157">
        <v>214.13745509399999</v>
      </c>
      <c r="HH26" s="157">
        <v>170.89214993400003</v>
      </c>
      <c r="HI26" s="157">
        <v>210.728893164</v>
      </c>
      <c r="HJ26" s="162">
        <v>259.91872173499996</v>
      </c>
      <c r="HK26" s="162">
        <v>218.73110439500002</v>
      </c>
      <c r="HL26" s="162">
        <v>191.83317939</v>
      </c>
      <c r="HM26" s="162">
        <v>211.97194859100003</v>
      </c>
      <c r="HN26" s="162">
        <v>195.05666125499999</v>
      </c>
      <c r="HO26" s="162">
        <v>204.85966571199998</v>
      </c>
      <c r="HP26" s="162">
        <v>177.97167341900001</v>
      </c>
      <c r="HQ26" s="162">
        <v>204.37306706600003</v>
      </c>
      <c r="HR26" s="162">
        <v>211.72937628</v>
      </c>
      <c r="HS26" s="162">
        <v>196.276128263</v>
      </c>
      <c r="HT26" s="162">
        <v>214.747803753</v>
      </c>
      <c r="HU26" s="162">
        <v>385.93251309799996</v>
      </c>
      <c r="HV26" s="162">
        <v>182.30352993599999</v>
      </c>
      <c r="HW26" s="162">
        <v>190.36795605099999</v>
      </c>
      <c r="HX26" s="162">
        <v>268.715843355</v>
      </c>
      <c r="HY26" s="162">
        <v>194.96826913199999</v>
      </c>
      <c r="HZ26" s="162">
        <v>194.172676854</v>
      </c>
      <c r="IA26" s="162">
        <v>215.085880159</v>
      </c>
      <c r="IB26" s="162">
        <v>225.21815236200001</v>
      </c>
      <c r="IC26" s="162">
        <v>205.92538679899997</v>
      </c>
      <c r="ID26" s="162">
        <v>212.71597249600001</v>
      </c>
      <c r="IE26" s="162">
        <v>217.03539656699999</v>
      </c>
      <c r="IF26" s="162">
        <v>198.265584421</v>
      </c>
      <c r="IG26" s="162">
        <v>268.705542756</v>
      </c>
      <c r="IH26" s="157">
        <v>292.74417896400001</v>
      </c>
      <c r="II26" s="157">
        <v>253.99945426699998</v>
      </c>
      <c r="IJ26" s="157">
        <v>225.55060340600005</v>
      </c>
      <c r="IK26" s="157">
        <v>224.75239933700001</v>
      </c>
      <c r="IL26" s="157">
        <v>232.66533174399999</v>
      </c>
      <c r="IM26" s="157">
        <v>294.760876129</v>
      </c>
      <c r="IN26" s="157">
        <v>305.73081662599998</v>
      </c>
      <c r="IO26" s="157">
        <v>295.39513287099999</v>
      </c>
      <c r="IP26" s="157">
        <v>239.48414490599998</v>
      </c>
      <c r="IQ26" s="157">
        <v>261.50972401000001</v>
      </c>
      <c r="IR26" s="157">
        <v>277.39682895099997</v>
      </c>
      <c r="IS26" s="157"/>
    </row>
    <row r="27" spans="1:253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59">
        <v>0</v>
      </c>
      <c r="GY27" s="159">
        <v>205.627462165</v>
      </c>
      <c r="GZ27" s="159">
        <v>66.817831102999989</v>
      </c>
      <c r="HA27" s="159">
        <v>126.417132869</v>
      </c>
      <c r="HB27" s="159">
        <v>123.86751915000001</v>
      </c>
      <c r="HC27" s="159">
        <v>111.405913461</v>
      </c>
      <c r="HD27" s="159">
        <v>121.45884095300001</v>
      </c>
      <c r="HE27" s="159">
        <v>278.74570850000003</v>
      </c>
      <c r="HF27" s="159">
        <v>121.807262623</v>
      </c>
      <c r="HG27" s="159">
        <v>129.25731286199999</v>
      </c>
      <c r="HH27" s="159">
        <v>130.22638384500002</v>
      </c>
      <c r="HI27" s="159">
        <v>128.367016611</v>
      </c>
      <c r="HJ27" s="164">
        <v>129.34455217499999</v>
      </c>
      <c r="HK27" s="164">
        <v>155.63550399200003</v>
      </c>
      <c r="HL27" s="164">
        <v>132.035527419</v>
      </c>
      <c r="HM27" s="164">
        <v>130.287090823</v>
      </c>
      <c r="HN27" s="164">
        <v>128.92764168299999</v>
      </c>
      <c r="HO27" s="164">
        <v>115.584628115</v>
      </c>
      <c r="HP27" s="164">
        <v>119.04113331599999</v>
      </c>
      <c r="HQ27" s="164">
        <v>111.74874482200001</v>
      </c>
      <c r="HR27" s="164">
        <v>162.431001673</v>
      </c>
      <c r="HS27" s="164">
        <v>130.63645739600003</v>
      </c>
      <c r="HT27" s="164">
        <v>137.72462613900001</v>
      </c>
      <c r="HU27" s="164">
        <v>208.34047520499996</v>
      </c>
      <c r="HV27" s="164">
        <v>121.605148246</v>
      </c>
      <c r="HW27" s="164">
        <v>140.720108248</v>
      </c>
      <c r="HX27" s="164">
        <v>219.55130280999998</v>
      </c>
      <c r="HY27" s="164">
        <v>138.17510305299999</v>
      </c>
      <c r="HZ27" s="164">
        <v>160.70479449800001</v>
      </c>
      <c r="IA27" s="164">
        <v>143.71519649800001</v>
      </c>
      <c r="IB27" s="164">
        <v>123.695375508</v>
      </c>
      <c r="IC27" s="164">
        <v>144.11415791399997</v>
      </c>
      <c r="ID27" s="164">
        <v>157.07946448500002</v>
      </c>
      <c r="IE27" s="164">
        <v>148.87890346699999</v>
      </c>
      <c r="IF27" s="164">
        <v>149.61595751199999</v>
      </c>
      <c r="IG27" s="164">
        <v>157.04321631300002</v>
      </c>
      <c r="IH27" s="159">
        <v>166.37050471000001</v>
      </c>
      <c r="II27" s="159">
        <v>189.06577240899998</v>
      </c>
      <c r="IJ27" s="159">
        <v>160.71202957700001</v>
      </c>
      <c r="IK27" s="159">
        <v>162.55622275100004</v>
      </c>
      <c r="IL27" s="159">
        <v>175.729026215</v>
      </c>
      <c r="IM27" s="159">
        <v>170.20407196299999</v>
      </c>
      <c r="IN27" s="159">
        <v>240.70797901900002</v>
      </c>
      <c r="IO27" s="159">
        <v>189.20951847199998</v>
      </c>
      <c r="IP27" s="159">
        <v>163.75296919899998</v>
      </c>
      <c r="IQ27" s="159">
        <v>193.90263317200001</v>
      </c>
      <c r="IR27" s="159">
        <v>193.68964452500001</v>
      </c>
      <c r="IS27" s="159"/>
    </row>
    <row r="28" spans="1:253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7">
        <v>71.910029922000007</v>
      </c>
      <c r="GY28" s="157">
        <v>6.1298802089999951</v>
      </c>
      <c r="GZ28" s="157">
        <v>74.701119045999988</v>
      </c>
      <c r="HA28" s="157">
        <v>58.803629598000001</v>
      </c>
      <c r="HB28" s="157">
        <v>38.300555744000015</v>
      </c>
      <c r="HC28" s="157">
        <v>31.926782346999985</v>
      </c>
      <c r="HD28" s="157">
        <v>67.447861251999996</v>
      </c>
      <c r="HE28" s="157">
        <v>72.609070334999998</v>
      </c>
      <c r="HF28" s="157">
        <v>32.852986579000003</v>
      </c>
      <c r="HG28" s="157">
        <v>84.880142232000011</v>
      </c>
      <c r="HH28" s="157">
        <v>40.665766089000009</v>
      </c>
      <c r="HI28" s="157">
        <v>82.361876553000016</v>
      </c>
      <c r="HJ28" s="162">
        <v>130.57416955999997</v>
      </c>
      <c r="HK28" s="162">
        <v>63.09560040300002</v>
      </c>
      <c r="HL28" s="162">
        <v>59.797651971000015</v>
      </c>
      <c r="HM28" s="162">
        <v>81.684857768000015</v>
      </c>
      <c r="HN28" s="162">
        <v>66.12901957199999</v>
      </c>
      <c r="HO28" s="162">
        <v>89.275037596999994</v>
      </c>
      <c r="HP28" s="162">
        <v>58.930540103000006</v>
      </c>
      <c r="HQ28" s="162">
        <v>92.624322244000012</v>
      </c>
      <c r="HR28" s="162">
        <v>49.298374607000007</v>
      </c>
      <c r="HS28" s="162">
        <v>65.639670867000007</v>
      </c>
      <c r="HT28" s="162">
        <v>77.023177613999991</v>
      </c>
      <c r="HU28" s="162">
        <v>177.592037893</v>
      </c>
      <c r="HV28" s="162">
        <v>60.698381690000012</v>
      </c>
      <c r="HW28" s="162">
        <v>49.647847802999983</v>
      </c>
      <c r="HX28" s="162">
        <v>49.164540545000023</v>
      </c>
      <c r="HY28" s="162">
        <v>56.793166078999988</v>
      </c>
      <c r="HZ28" s="162">
        <v>33.467882356000018</v>
      </c>
      <c r="IA28" s="162">
        <v>71.370683661000015</v>
      </c>
      <c r="IB28" s="162">
        <v>101.522776854</v>
      </c>
      <c r="IC28" s="162">
        <v>61.811228884999991</v>
      </c>
      <c r="ID28" s="162">
        <v>55.636508010999997</v>
      </c>
      <c r="IE28" s="162">
        <v>68.15649310000002</v>
      </c>
      <c r="IF28" s="162">
        <v>48.649626909000013</v>
      </c>
      <c r="IG28" s="162">
        <v>111.662326443</v>
      </c>
      <c r="IH28" s="157">
        <v>126.37367425399995</v>
      </c>
      <c r="II28" s="157">
        <v>64.933681858</v>
      </c>
      <c r="IJ28" s="157">
        <v>64.838573829000026</v>
      </c>
      <c r="IK28" s="157">
        <v>62.196176586000014</v>
      </c>
      <c r="IL28" s="157">
        <v>56.936305529000002</v>
      </c>
      <c r="IM28" s="157">
        <v>124.55680416599999</v>
      </c>
      <c r="IN28" s="157">
        <v>65.022837606999971</v>
      </c>
      <c r="IO28" s="157">
        <v>106.18561439899999</v>
      </c>
      <c r="IP28" s="157">
        <v>75.731175706999991</v>
      </c>
      <c r="IQ28" s="157">
        <v>67.607090838000005</v>
      </c>
      <c r="IR28" s="157">
        <v>83.707184425999998</v>
      </c>
      <c r="IS28" s="157"/>
    </row>
    <row r="29" spans="1:253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7">
        <v>238.56075348799999</v>
      </c>
      <c r="GY29" s="157">
        <v>266.793355453</v>
      </c>
      <c r="GZ29" s="157">
        <v>163.76800329799997</v>
      </c>
      <c r="HA29" s="157">
        <v>133.57240525100002</v>
      </c>
      <c r="HB29" s="157">
        <v>148.55740385600001</v>
      </c>
      <c r="HC29" s="157">
        <v>208.05895531399997</v>
      </c>
      <c r="HD29" s="157">
        <v>192.14873074100004</v>
      </c>
      <c r="HE29" s="157">
        <v>329.34838639100002</v>
      </c>
      <c r="HF29" s="157">
        <v>201.73798897999998</v>
      </c>
      <c r="HG29" s="157">
        <v>183.31055431299998</v>
      </c>
      <c r="HH29" s="157">
        <v>203.29307849600002</v>
      </c>
      <c r="HI29" s="157">
        <v>221.32942867100002</v>
      </c>
      <c r="HJ29" s="162">
        <v>133.68196651400001</v>
      </c>
      <c r="HK29" s="162">
        <v>161.82979137500001</v>
      </c>
      <c r="HL29" s="162">
        <v>173.21870353499997</v>
      </c>
      <c r="HM29" s="162">
        <v>163.85546116299997</v>
      </c>
      <c r="HN29" s="162">
        <v>150.80695566899999</v>
      </c>
      <c r="HO29" s="162">
        <v>164.462491333</v>
      </c>
      <c r="HP29" s="162">
        <v>198.23015065000001</v>
      </c>
      <c r="HQ29" s="162">
        <v>155.768709935</v>
      </c>
      <c r="HR29" s="162">
        <v>214.97694817200002</v>
      </c>
      <c r="HS29" s="162">
        <v>186.076656329</v>
      </c>
      <c r="HT29" s="162">
        <v>174.28302650000001</v>
      </c>
      <c r="HU29" s="162">
        <v>221.37050150100001</v>
      </c>
      <c r="HV29" s="162">
        <v>221.75073243899999</v>
      </c>
      <c r="HW29" s="162">
        <v>162.72662253000001</v>
      </c>
      <c r="HX29" s="162">
        <v>271.22546287199998</v>
      </c>
      <c r="HY29" s="162">
        <v>183.34028942099999</v>
      </c>
      <c r="HZ29" s="162">
        <v>216.43665375499998</v>
      </c>
      <c r="IA29" s="162">
        <v>198.51759183099998</v>
      </c>
      <c r="IB29" s="162">
        <v>180.70500549399995</v>
      </c>
      <c r="IC29" s="162">
        <v>201.674248562</v>
      </c>
      <c r="ID29" s="162">
        <v>274.45956372299997</v>
      </c>
      <c r="IE29" s="162">
        <v>213.76215403</v>
      </c>
      <c r="IF29" s="162">
        <v>233.72456317999999</v>
      </c>
      <c r="IG29" s="162">
        <v>244.51083553200002</v>
      </c>
      <c r="IH29" s="157">
        <v>192.73824389000001</v>
      </c>
      <c r="II29" s="157">
        <v>141.128896567</v>
      </c>
      <c r="IJ29" s="157">
        <v>291.13688149899997</v>
      </c>
      <c r="IK29" s="157">
        <v>184.084306086</v>
      </c>
      <c r="IL29" s="157">
        <v>207.89125955199998</v>
      </c>
      <c r="IM29" s="157">
        <v>201.85332927700003</v>
      </c>
      <c r="IN29" s="157">
        <v>302.51046200300004</v>
      </c>
      <c r="IO29" s="157">
        <v>241.91479683100002</v>
      </c>
      <c r="IP29" s="157">
        <v>201.90354255199998</v>
      </c>
      <c r="IQ29" s="157">
        <v>288.74648951</v>
      </c>
      <c r="IR29" s="157">
        <v>180.234316842</v>
      </c>
      <c r="IS29" s="157"/>
    </row>
    <row r="30" spans="1:253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7">
        <v>133.66387306199999</v>
      </c>
      <c r="GY30" s="157">
        <v>156.944410347</v>
      </c>
      <c r="GZ30" s="157">
        <v>76.656736678999991</v>
      </c>
      <c r="HA30" s="157">
        <v>99.617723335000008</v>
      </c>
      <c r="HB30" s="157">
        <v>99.983757565000005</v>
      </c>
      <c r="HC30" s="157">
        <v>116.22580768899999</v>
      </c>
      <c r="HD30" s="157">
        <v>105.783963324</v>
      </c>
      <c r="HE30" s="157">
        <v>257.034220065</v>
      </c>
      <c r="HF30" s="157">
        <v>101.780545522</v>
      </c>
      <c r="HG30" s="157">
        <v>84.884670599999993</v>
      </c>
      <c r="HH30" s="157">
        <v>110.30700200199999</v>
      </c>
      <c r="HI30" s="157">
        <v>107.50093607300001</v>
      </c>
      <c r="HJ30" s="162">
        <v>58.889473811000002</v>
      </c>
      <c r="HK30" s="162">
        <v>60.207409268000006</v>
      </c>
      <c r="HL30" s="162">
        <v>53.670452429999997</v>
      </c>
      <c r="HM30" s="162">
        <v>65.454925552999995</v>
      </c>
      <c r="HN30" s="162">
        <v>48.401431700000003</v>
      </c>
      <c r="HO30" s="162">
        <v>43.134576957</v>
      </c>
      <c r="HP30" s="162">
        <v>88.247982499999992</v>
      </c>
      <c r="HQ30" s="162">
        <v>39.509312711999996</v>
      </c>
      <c r="HR30" s="162">
        <v>96.418473372000008</v>
      </c>
      <c r="HS30" s="162">
        <v>68.531983366000006</v>
      </c>
      <c r="HT30" s="162">
        <v>53.915864033000005</v>
      </c>
      <c r="HU30" s="162">
        <v>71.756035335000007</v>
      </c>
      <c r="HV30" s="162">
        <v>116.838972883</v>
      </c>
      <c r="HW30" s="162">
        <v>51.711051343000001</v>
      </c>
      <c r="HX30" s="162">
        <v>128.87679800000001</v>
      </c>
      <c r="HY30" s="162">
        <v>65.645176014</v>
      </c>
      <c r="HZ30" s="162">
        <v>98.932687089999988</v>
      </c>
      <c r="IA30" s="162">
        <v>71.320325772999993</v>
      </c>
      <c r="IB30" s="162">
        <v>53.905637566999999</v>
      </c>
      <c r="IC30" s="162">
        <v>72.727764180999998</v>
      </c>
      <c r="ID30" s="162">
        <v>82.201665011999992</v>
      </c>
      <c r="IE30" s="162">
        <v>79.19133300499999</v>
      </c>
      <c r="IF30" s="162">
        <v>75.662585051999997</v>
      </c>
      <c r="IG30" s="162">
        <v>91.952377131000006</v>
      </c>
      <c r="IH30" s="157">
        <v>80.340349242000002</v>
      </c>
      <c r="II30" s="157">
        <v>26.54330878</v>
      </c>
      <c r="IJ30" s="157">
        <v>127.12307939899999</v>
      </c>
      <c r="IK30" s="157">
        <v>73.890192271000004</v>
      </c>
      <c r="IL30" s="157">
        <v>84.579648706</v>
      </c>
      <c r="IM30" s="157">
        <v>76.998602027000004</v>
      </c>
      <c r="IN30" s="157">
        <v>155.02277856800001</v>
      </c>
      <c r="IO30" s="157">
        <v>91.699884381999993</v>
      </c>
      <c r="IP30" s="157">
        <v>67.447626024000002</v>
      </c>
      <c r="IQ30" s="157">
        <v>142.550810251</v>
      </c>
      <c r="IR30" s="157">
        <v>57.667547211000006</v>
      </c>
      <c r="IS30" s="157"/>
    </row>
    <row r="31" spans="1:253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7">
        <v>104.896880426</v>
      </c>
      <c r="GY31" s="157">
        <v>109.848945106</v>
      </c>
      <c r="GZ31" s="157">
        <v>87.111266619000006</v>
      </c>
      <c r="HA31" s="157">
        <v>33.954681915999991</v>
      </c>
      <c r="HB31" s="157">
        <v>48.573646290999996</v>
      </c>
      <c r="HC31" s="157">
        <v>91.833147625000009</v>
      </c>
      <c r="HD31" s="157">
        <v>86.36476741700001</v>
      </c>
      <c r="HE31" s="157">
        <v>72.314166325999992</v>
      </c>
      <c r="HF31" s="157">
        <v>99.957443457999986</v>
      </c>
      <c r="HG31" s="157">
        <v>98.425883713000005</v>
      </c>
      <c r="HH31" s="157">
        <v>92.986076494000002</v>
      </c>
      <c r="HI31" s="157">
        <v>113.82849259800001</v>
      </c>
      <c r="HJ31" s="162">
        <v>74.792492703000008</v>
      </c>
      <c r="HK31" s="162">
        <v>101.62238210700001</v>
      </c>
      <c r="HL31" s="162">
        <v>119.54825110499998</v>
      </c>
      <c r="HM31" s="162">
        <v>98.400535609999991</v>
      </c>
      <c r="HN31" s="162">
        <v>102.405523969</v>
      </c>
      <c r="HO31" s="162">
        <v>121.32791437600001</v>
      </c>
      <c r="HP31" s="162">
        <v>109.98216815000001</v>
      </c>
      <c r="HQ31" s="162">
        <v>116.25939722300001</v>
      </c>
      <c r="HR31" s="162">
        <v>118.55847480000001</v>
      </c>
      <c r="HS31" s="162">
        <v>117.544672963</v>
      </c>
      <c r="HT31" s="162">
        <v>120.36716246700001</v>
      </c>
      <c r="HU31" s="162">
        <v>149.614466166</v>
      </c>
      <c r="HV31" s="162">
        <v>104.91175955599998</v>
      </c>
      <c r="HW31" s="162">
        <v>111.01557118700001</v>
      </c>
      <c r="HX31" s="162">
        <v>142.348664872</v>
      </c>
      <c r="HY31" s="162">
        <v>117.69511340699999</v>
      </c>
      <c r="HZ31" s="162">
        <v>117.50396666499998</v>
      </c>
      <c r="IA31" s="162">
        <v>127.19726605800001</v>
      </c>
      <c r="IB31" s="162">
        <v>126.79936792699999</v>
      </c>
      <c r="IC31" s="162">
        <v>128.946484381</v>
      </c>
      <c r="ID31" s="162">
        <v>192.25789871099997</v>
      </c>
      <c r="IE31" s="162">
        <v>134.57082102500001</v>
      </c>
      <c r="IF31" s="162">
        <v>158.06197812800002</v>
      </c>
      <c r="IG31" s="162">
        <v>152.55845840100002</v>
      </c>
      <c r="IH31" s="157">
        <v>112.397894648</v>
      </c>
      <c r="II31" s="157">
        <v>114.58558778699999</v>
      </c>
      <c r="IJ31" s="157">
        <v>164.01380209999996</v>
      </c>
      <c r="IK31" s="157">
        <v>110.19411381499999</v>
      </c>
      <c r="IL31" s="157">
        <v>123.31161084599999</v>
      </c>
      <c r="IM31" s="157">
        <v>124.85472725</v>
      </c>
      <c r="IN31" s="157">
        <v>147.48768343499998</v>
      </c>
      <c r="IO31" s="157">
        <v>150.214912449</v>
      </c>
      <c r="IP31" s="157">
        <v>134.45591652799996</v>
      </c>
      <c r="IQ31" s="157">
        <v>146.19567925900003</v>
      </c>
      <c r="IR31" s="157">
        <v>122.566769631</v>
      </c>
      <c r="IS31" s="157"/>
    </row>
    <row r="32" spans="1:253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7">
        <v>5.9402027000000004</v>
      </c>
      <c r="GY32" s="157">
        <v>10.351060863000001</v>
      </c>
      <c r="GZ32" s="157">
        <v>530.096121025</v>
      </c>
      <c r="HA32" s="157">
        <v>31.810812172000006</v>
      </c>
      <c r="HB32" s="157">
        <v>38.852298690999994</v>
      </c>
      <c r="HC32" s="157">
        <v>51.26341893</v>
      </c>
      <c r="HD32" s="157">
        <v>62.808032218999998</v>
      </c>
      <c r="HE32" s="157">
        <v>25.017188837999999</v>
      </c>
      <c r="HF32" s="157">
        <v>76.643525252000003</v>
      </c>
      <c r="HG32" s="157">
        <v>68.333931794999998</v>
      </c>
      <c r="HH32" s="157">
        <v>68.055392432000005</v>
      </c>
      <c r="HI32" s="157">
        <v>202.82033394600001</v>
      </c>
      <c r="HJ32" s="162">
        <v>402.54143010999996</v>
      </c>
      <c r="HK32" s="162">
        <v>44.278175630999996</v>
      </c>
      <c r="HL32" s="162">
        <v>13.886449828</v>
      </c>
      <c r="HM32" s="162">
        <v>41.968823854</v>
      </c>
      <c r="HN32" s="162">
        <v>30.574092444000001</v>
      </c>
      <c r="HO32" s="162">
        <v>143.17898414599998</v>
      </c>
      <c r="HP32" s="162">
        <v>77.397486014999998</v>
      </c>
      <c r="HQ32" s="162">
        <v>38.830099535999992</v>
      </c>
      <c r="HR32" s="162">
        <v>65.957162234999998</v>
      </c>
      <c r="HS32" s="162">
        <v>50.691843632999998</v>
      </c>
      <c r="HT32" s="162">
        <v>43.118353555000077</v>
      </c>
      <c r="HU32" s="162">
        <v>358.55963180199996</v>
      </c>
      <c r="HV32" s="162">
        <v>3.2520339799999993</v>
      </c>
      <c r="HW32" s="162">
        <v>6.7060857430000009</v>
      </c>
      <c r="HX32" s="162">
        <v>14.334053095000002</v>
      </c>
      <c r="HY32" s="162">
        <v>114.81302148</v>
      </c>
      <c r="HZ32" s="162">
        <v>91.289255522999994</v>
      </c>
      <c r="IA32" s="162">
        <v>64.315262462999996</v>
      </c>
      <c r="IB32" s="162">
        <v>45.779185651999988</v>
      </c>
      <c r="IC32" s="162">
        <v>48.353147516</v>
      </c>
      <c r="ID32" s="162">
        <v>38.869324584000005</v>
      </c>
      <c r="IE32" s="162">
        <v>31.499667789999997</v>
      </c>
      <c r="IF32" s="162">
        <v>34.331498913000004</v>
      </c>
      <c r="IG32" s="162">
        <v>254.97204513399998</v>
      </c>
      <c r="IH32" s="157">
        <v>6.4333110869999999</v>
      </c>
      <c r="II32" s="157">
        <v>10.227871374999999</v>
      </c>
      <c r="IJ32" s="157">
        <v>14.002721914999999</v>
      </c>
      <c r="IK32" s="157">
        <v>38.446812620000003</v>
      </c>
      <c r="IL32" s="157">
        <v>24.822180577000001</v>
      </c>
      <c r="IM32" s="157">
        <v>165.35182681700002</v>
      </c>
      <c r="IN32" s="157">
        <v>53.908996740000006</v>
      </c>
      <c r="IO32" s="157">
        <v>36.876359144999995</v>
      </c>
      <c r="IP32" s="157">
        <v>17.991718669000001</v>
      </c>
      <c r="IQ32" s="157">
        <v>25.882754328999997</v>
      </c>
      <c r="IR32" s="157">
        <v>31.210478201999997</v>
      </c>
      <c r="IS32" s="157"/>
    </row>
    <row r="33" spans="1:253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  <c r="IE33" s="162"/>
      <c r="IF33" s="162"/>
      <c r="IG33" s="162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</row>
    <row r="34" spans="1:253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7">
        <v>2401.9889045110003</v>
      </c>
      <c r="GY34" s="157">
        <v>2714.0074014949996</v>
      </c>
      <c r="GZ34" s="157">
        <v>3219.5600083220002</v>
      </c>
      <c r="HA34" s="157">
        <v>3402.4649257950005</v>
      </c>
      <c r="HB34" s="157">
        <v>2716.8508902850003</v>
      </c>
      <c r="HC34" s="157">
        <v>2799.1066348439995</v>
      </c>
      <c r="HD34" s="157">
        <v>3101.2859436560002</v>
      </c>
      <c r="HE34" s="157">
        <v>3171.1031797069995</v>
      </c>
      <c r="HF34" s="157">
        <v>3697.713329059</v>
      </c>
      <c r="HG34" s="157">
        <v>2964.7784929760005</v>
      </c>
      <c r="HH34" s="157">
        <v>3017.4727898270003</v>
      </c>
      <c r="HI34" s="157">
        <v>5303.8846350440017</v>
      </c>
      <c r="HJ34" s="162">
        <v>2182.2112937480001</v>
      </c>
      <c r="HK34" s="162">
        <v>2844.2331500340001</v>
      </c>
      <c r="HL34" s="162">
        <v>3284.9281849909994</v>
      </c>
      <c r="HM34" s="162">
        <v>3043.6278991240001</v>
      </c>
      <c r="HN34" s="162">
        <v>2955.7337588039995</v>
      </c>
      <c r="HO34" s="162">
        <v>2728.4649748649999</v>
      </c>
      <c r="HP34" s="162">
        <v>3084.2487281949998</v>
      </c>
      <c r="HQ34" s="162">
        <v>3025.9295728259999</v>
      </c>
      <c r="HR34" s="162">
        <v>3377.1678384780002</v>
      </c>
      <c r="HS34" s="162">
        <v>3186.2787068130001</v>
      </c>
      <c r="HT34" s="162">
        <v>3421.9412412829997</v>
      </c>
      <c r="HU34" s="162">
        <v>5916.542261603</v>
      </c>
      <c r="HV34" s="162">
        <v>2467.4700198060004</v>
      </c>
      <c r="HW34" s="162">
        <v>2908.4524072839999</v>
      </c>
      <c r="HX34" s="162">
        <v>3906.5423582769995</v>
      </c>
      <c r="HY34" s="162">
        <v>3197.4985246199999</v>
      </c>
      <c r="HZ34" s="162">
        <v>3056.744350121</v>
      </c>
      <c r="IA34" s="162">
        <v>2975.1765565720002</v>
      </c>
      <c r="IB34" s="162">
        <v>3271.6374591370009</v>
      </c>
      <c r="IC34" s="162">
        <v>3177.4668603110003</v>
      </c>
      <c r="ID34" s="162">
        <v>3679.4796807150001</v>
      </c>
      <c r="IE34" s="162">
        <v>3497.8542130960004</v>
      </c>
      <c r="IF34" s="162">
        <v>3635.1769327659999</v>
      </c>
      <c r="IG34" s="162">
        <v>5562.9420238940011</v>
      </c>
      <c r="IH34" s="157">
        <v>3100.1502207429999</v>
      </c>
      <c r="II34" s="157">
        <v>3219.166465192</v>
      </c>
      <c r="IJ34" s="157">
        <v>4333.8974296120005</v>
      </c>
      <c r="IK34" s="157">
        <v>3886.3335036539997</v>
      </c>
      <c r="IL34" s="157">
        <v>3745.1745298280002</v>
      </c>
      <c r="IM34" s="157">
        <v>3272.2961929349995</v>
      </c>
      <c r="IN34" s="157">
        <v>3704.5952433780003</v>
      </c>
      <c r="IO34" s="157">
        <v>3499.6675943310001</v>
      </c>
      <c r="IP34" s="157">
        <v>4152.7680178629998</v>
      </c>
      <c r="IQ34" s="157">
        <v>3777.3610124290003</v>
      </c>
      <c r="IR34" s="157">
        <v>3813.9673213420001</v>
      </c>
      <c r="IS34" s="157"/>
    </row>
    <row r="35" spans="1:253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0">
        <v>1256.0337295929999</v>
      </c>
      <c r="GY35" s="160">
        <v>1319.5625471020001</v>
      </c>
      <c r="GZ35" s="160">
        <v>1361.988430805</v>
      </c>
      <c r="HA35" s="160">
        <v>1307.8856560160004</v>
      </c>
      <c r="HB35" s="160">
        <v>1303.6119200159999</v>
      </c>
      <c r="HC35" s="160">
        <v>1338.9477476619998</v>
      </c>
      <c r="HD35" s="160">
        <v>1465.7746304910002</v>
      </c>
      <c r="HE35" s="160">
        <v>1359.5473150699995</v>
      </c>
      <c r="HF35" s="160">
        <v>1339.6619398820001</v>
      </c>
      <c r="HG35" s="160">
        <v>1341.7642604020002</v>
      </c>
      <c r="HH35" s="160">
        <v>1471.8399411710002</v>
      </c>
      <c r="HI35" s="160">
        <v>2645.4193817330006</v>
      </c>
      <c r="HJ35" s="198">
        <v>1266.2264890920001</v>
      </c>
      <c r="HK35" s="198">
        <v>1368.1876845650002</v>
      </c>
      <c r="HL35" s="198">
        <v>1361.4772993149998</v>
      </c>
      <c r="HM35" s="198">
        <v>1349.0043326189998</v>
      </c>
      <c r="HN35" s="198">
        <v>1349.3871308039998</v>
      </c>
      <c r="HO35" s="198">
        <v>1384.8668411679998</v>
      </c>
      <c r="HP35" s="198">
        <v>1375.5929881709999</v>
      </c>
      <c r="HQ35" s="198">
        <v>1396.2733383199998</v>
      </c>
      <c r="HR35" s="198">
        <v>1383.8598848250001</v>
      </c>
      <c r="HS35" s="198">
        <v>1382.3921958400003</v>
      </c>
      <c r="HT35" s="198">
        <v>1382.6076214259999</v>
      </c>
      <c r="HU35" s="198">
        <v>2841.2442090250001</v>
      </c>
      <c r="HV35" s="198">
        <v>1378.2880245820002</v>
      </c>
      <c r="HW35" s="198">
        <v>1448.1492592359998</v>
      </c>
      <c r="HX35" s="198">
        <v>1444.4326760119998</v>
      </c>
      <c r="HY35" s="198">
        <v>1442.9756117459997</v>
      </c>
      <c r="HZ35" s="198">
        <v>1453.2250417989997</v>
      </c>
      <c r="IA35" s="198">
        <v>1450.8331989940004</v>
      </c>
      <c r="IB35" s="198">
        <v>1454.6303973900006</v>
      </c>
      <c r="IC35" s="198">
        <v>1507.3164664430001</v>
      </c>
      <c r="ID35" s="198">
        <v>1437.2827652569997</v>
      </c>
      <c r="IE35" s="198">
        <v>1543.1049889349999</v>
      </c>
      <c r="IF35" s="198">
        <v>1477.3599227760001</v>
      </c>
      <c r="IG35" s="198">
        <v>2955.1797719460005</v>
      </c>
      <c r="IH35" s="199">
        <v>1434.3513240499999</v>
      </c>
      <c r="II35" s="199">
        <v>1560.5472777719997</v>
      </c>
      <c r="IJ35" s="199">
        <v>1577.660403972</v>
      </c>
      <c r="IK35" s="199">
        <v>1561.3547239789998</v>
      </c>
      <c r="IL35" s="199">
        <v>1570.0901997150006</v>
      </c>
      <c r="IM35" s="199">
        <v>1571.0133610360001</v>
      </c>
      <c r="IN35" s="199">
        <v>1614.4716409169998</v>
      </c>
      <c r="IO35" s="199">
        <v>1600.3708593009999</v>
      </c>
      <c r="IP35" s="199">
        <v>1603.197289443</v>
      </c>
      <c r="IQ35" s="199">
        <v>1620.742385433</v>
      </c>
      <c r="IR35" s="199">
        <v>1466.378199494</v>
      </c>
      <c r="IS35" s="199"/>
    </row>
    <row r="36" spans="1:253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0">
        <v>166.35886689699998</v>
      </c>
      <c r="GY36" s="160">
        <v>254.88371343099999</v>
      </c>
      <c r="GZ36" s="160">
        <v>436.858880231</v>
      </c>
      <c r="HA36" s="160">
        <v>270.42160370300002</v>
      </c>
      <c r="HB36" s="160">
        <v>206.04838341699997</v>
      </c>
      <c r="HC36" s="160">
        <v>289.121567793</v>
      </c>
      <c r="HD36" s="160">
        <v>262.99611073599999</v>
      </c>
      <c r="HE36" s="160">
        <v>240.38513293000003</v>
      </c>
      <c r="HF36" s="160">
        <v>263.05255470099996</v>
      </c>
      <c r="HG36" s="160">
        <v>326.67345533600002</v>
      </c>
      <c r="HH36" s="160">
        <v>312.99642560200004</v>
      </c>
      <c r="HI36" s="160">
        <v>431.24662741700001</v>
      </c>
      <c r="HJ36" s="165">
        <v>99.242559647000022</v>
      </c>
      <c r="HK36" s="165">
        <v>348.05447661899996</v>
      </c>
      <c r="HL36" s="165">
        <v>267.43358206300002</v>
      </c>
      <c r="HM36" s="165">
        <v>344.09811977999999</v>
      </c>
      <c r="HN36" s="165">
        <v>403.28355130100005</v>
      </c>
      <c r="HO36" s="165">
        <v>367.535119377</v>
      </c>
      <c r="HP36" s="165">
        <v>330.52581095599999</v>
      </c>
      <c r="HQ36" s="165">
        <v>395.01850473500002</v>
      </c>
      <c r="HR36" s="165">
        <v>462.39897387600001</v>
      </c>
      <c r="HS36" s="165">
        <v>491.69673887100004</v>
      </c>
      <c r="HT36" s="165">
        <v>750.25064140799998</v>
      </c>
      <c r="HU36" s="165">
        <v>1154.8788095780001</v>
      </c>
      <c r="HV36" s="165">
        <v>183.993639457</v>
      </c>
      <c r="HW36" s="165">
        <v>274.60946757400001</v>
      </c>
      <c r="HX36" s="165">
        <v>541.94908631199996</v>
      </c>
      <c r="HY36" s="165">
        <v>308.53645900200007</v>
      </c>
      <c r="HZ36" s="165">
        <v>289.86914024600003</v>
      </c>
      <c r="IA36" s="165">
        <v>311.91465933500001</v>
      </c>
      <c r="IB36" s="165">
        <v>303.95301729400001</v>
      </c>
      <c r="IC36" s="165">
        <v>307.37405990700006</v>
      </c>
      <c r="ID36" s="165">
        <v>394.502784061</v>
      </c>
      <c r="IE36" s="165">
        <v>408.50317173399998</v>
      </c>
      <c r="IF36" s="165">
        <v>398.25830210300001</v>
      </c>
      <c r="IG36" s="165">
        <v>772.86773659800008</v>
      </c>
      <c r="IH36" s="160">
        <v>410.62766720399992</v>
      </c>
      <c r="II36" s="160">
        <v>436.86803716100002</v>
      </c>
      <c r="IJ36" s="160">
        <v>516.21767519699995</v>
      </c>
      <c r="IK36" s="160">
        <v>530.70982110700004</v>
      </c>
      <c r="IL36" s="160">
        <v>344.93656855199998</v>
      </c>
      <c r="IM36" s="160">
        <v>247.86795522099999</v>
      </c>
      <c r="IN36" s="160">
        <v>538.37201267599994</v>
      </c>
      <c r="IO36" s="160">
        <v>333.43941898699995</v>
      </c>
      <c r="IP36" s="160">
        <v>353.52898287199997</v>
      </c>
      <c r="IQ36" s="160">
        <v>283.646086825</v>
      </c>
      <c r="IR36" s="160">
        <v>418.30884360099998</v>
      </c>
      <c r="IS36" s="160"/>
    </row>
    <row r="37" spans="1:253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7">
        <v>64.925502405999993</v>
      </c>
      <c r="GY37" s="157">
        <v>116.87749467399999</v>
      </c>
      <c r="GZ37" s="157">
        <v>134.11481932699999</v>
      </c>
      <c r="HA37" s="157">
        <v>114.864557185</v>
      </c>
      <c r="HB37" s="157">
        <v>106.129501683</v>
      </c>
      <c r="HC37" s="157">
        <v>119.84267194600001</v>
      </c>
      <c r="HD37" s="157">
        <v>113.317159749</v>
      </c>
      <c r="HE37" s="157">
        <v>100.654232388</v>
      </c>
      <c r="HF37" s="157">
        <v>115.24263306100001</v>
      </c>
      <c r="HG37" s="157">
        <v>112.08619655700001</v>
      </c>
      <c r="HH37" s="157">
        <v>124.97055861000001</v>
      </c>
      <c r="HI37" s="157">
        <v>177.557836229</v>
      </c>
      <c r="HJ37" s="162">
        <v>59.621469635000004</v>
      </c>
      <c r="HK37" s="162">
        <v>73.051621657999988</v>
      </c>
      <c r="HL37" s="162">
        <v>118.35060192</v>
      </c>
      <c r="HM37" s="162">
        <v>142.75388618200003</v>
      </c>
      <c r="HN37" s="162">
        <v>107.35396439500001</v>
      </c>
      <c r="HO37" s="162">
        <v>156.419232623</v>
      </c>
      <c r="HP37" s="162">
        <v>128.22526193800002</v>
      </c>
      <c r="HQ37" s="162">
        <v>147.195646332</v>
      </c>
      <c r="HR37" s="162">
        <v>200.293524314</v>
      </c>
      <c r="HS37" s="162">
        <v>170.23865511100001</v>
      </c>
      <c r="HT37" s="162">
        <v>215.05288347200002</v>
      </c>
      <c r="HU37" s="162">
        <v>376.23052035699999</v>
      </c>
      <c r="HV37" s="162">
        <v>75.538610503000001</v>
      </c>
      <c r="HW37" s="162">
        <v>99.304546202999987</v>
      </c>
      <c r="HX37" s="162">
        <v>229.19822854700001</v>
      </c>
      <c r="HY37" s="162">
        <v>161.33783636499999</v>
      </c>
      <c r="HZ37" s="162">
        <v>174.83268065599998</v>
      </c>
      <c r="IA37" s="162">
        <v>150.44585135400001</v>
      </c>
      <c r="IB37" s="162">
        <v>136.88664210100001</v>
      </c>
      <c r="IC37" s="162">
        <v>148.29210260500003</v>
      </c>
      <c r="ID37" s="162">
        <v>150.59820565799998</v>
      </c>
      <c r="IE37" s="162">
        <v>117.439867646</v>
      </c>
      <c r="IF37" s="162">
        <v>128.99419412900002</v>
      </c>
      <c r="IG37" s="162">
        <v>291.95314803400004</v>
      </c>
      <c r="IH37" s="157">
        <v>103.02040334099999</v>
      </c>
      <c r="II37" s="157">
        <v>133.592474813</v>
      </c>
      <c r="IJ37" s="157">
        <v>229.08862596099999</v>
      </c>
      <c r="IK37" s="157">
        <v>150.77482213900001</v>
      </c>
      <c r="IL37" s="157">
        <v>155.58139394799997</v>
      </c>
      <c r="IM37" s="157">
        <v>111.441790067</v>
      </c>
      <c r="IN37" s="157">
        <v>152.07816845900001</v>
      </c>
      <c r="IO37" s="157">
        <v>157.918114661</v>
      </c>
      <c r="IP37" s="157">
        <v>165.23513154499997</v>
      </c>
      <c r="IQ37" s="157">
        <v>139.29818786800001</v>
      </c>
      <c r="IR37" s="157">
        <v>126.258798653</v>
      </c>
      <c r="IS37" s="157"/>
    </row>
    <row r="38" spans="1:253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7">
        <v>101.43322746299999</v>
      </c>
      <c r="GY38" s="157">
        <v>137.48066770299999</v>
      </c>
      <c r="GZ38" s="157">
        <v>187.87776898799999</v>
      </c>
      <c r="HA38" s="157">
        <v>154.39507392600001</v>
      </c>
      <c r="HB38" s="157">
        <v>82.338585323000004</v>
      </c>
      <c r="HC38" s="157">
        <v>168.785658896</v>
      </c>
      <c r="HD38" s="157">
        <v>149.67774110400001</v>
      </c>
      <c r="HE38" s="157">
        <v>139.38262050599999</v>
      </c>
      <c r="HF38" s="157">
        <v>122.68491723299998</v>
      </c>
      <c r="HG38" s="157">
        <v>210.90310935599999</v>
      </c>
      <c r="HH38" s="157">
        <v>180.070765236</v>
      </c>
      <c r="HI38" s="157">
        <v>245.78472119599999</v>
      </c>
      <c r="HJ38" s="162">
        <v>39.621041512000005</v>
      </c>
      <c r="HK38" s="162">
        <v>186.30923466699997</v>
      </c>
      <c r="HL38" s="162">
        <v>128.58425613200001</v>
      </c>
      <c r="HM38" s="162">
        <v>194.88388800199999</v>
      </c>
      <c r="HN38" s="162">
        <v>291.21352620300007</v>
      </c>
      <c r="HO38" s="162">
        <v>210.88521995299999</v>
      </c>
      <c r="HP38" s="162">
        <v>202.29973921599998</v>
      </c>
      <c r="HQ38" s="162">
        <v>247.82188871</v>
      </c>
      <c r="HR38" s="162">
        <v>246.376066081</v>
      </c>
      <c r="HS38" s="162">
        <v>305.79503143800002</v>
      </c>
      <c r="HT38" s="162">
        <v>524.31095570699995</v>
      </c>
      <c r="HU38" s="162">
        <v>773.98454304400002</v>
      </c>
      <c r="HV38" s="162">
        <v>108.455028954</v>
      </c>
      <c r="HW38" s="162">
        <v>141.06593323700002</v>
      </c>
      <c r="HX38" s="162">
        <v>241.58181357399999</v>
      </c>
      <c r="HY38" s="162">
        <v>140.58316191200001</v>
      </c>
      <c r="HZ38" s="162">
        <v>109.872138603</v>
      </c>
      <c r="IA38" s="162">
        <v>161.34811234099999</v>
      </c>
      <c r="IB38" s="162">
        <v>155.27158795599999</v>
      </c>
      <c r="IC38" s="162">
        <v>159.08133073000002</v>
      </c>
      <c r="ID38" s="162">
        <v>220.54511368799999</v>
      </c>
      <c r="IE38" s="162">
        <v>284.76612212699996</v>
      </c>
      <c r="IF38" s="162">
        <v>258.13704181799994</v>
      </c>
      <c r="IG38" s="162">
        <v>479.46631852699994</v>
      </c>
      <c r="IH38" s="157">
        <v>307.60721215599995</v>
      </c>
      <c r="II38" s="157">
        <v>194.20168777800001</v>
      </c>
      <c r="IJ38" s="157">
        <v>274.97839022699998</v>
      </c>
      <c r="IK38" s="157">
        <v>371.08297102500006</v>
      </c>
      <c r="IL38" s="157">
        <v>175.013687035</v>
      </c>
      <c r="IM38" s="157">
        <v>135.98095553300001</v>
      </c>
      <c r="IN38" s="157">
        <v>385.45327700799999</v>
      </c>
      <c r="IO38" s="157">
        <v>153.42805756400003</v>
      </c>
      <c r="IP38" s="157">
        <v>175.27874895699998</v>
      </c>
      <c r="IQ38" s="157">
        <v>139.277787088</v>
      </c>
      <c r="IR38" s="157">
        <v>262.82953388999999</v>
      </c>
      <c r="IS38" s="157"/>
    </row>
    <row r="39" spans="1:253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7">
        <v>1.37028E-4</v>
      </c>
      <c r="GY39" s="157">
        <v>1.462533E-3</v>
      </c>
      <c r="GZ39" s="157">
        <v>27.402715562000001</v>
      </c>
      <c r="HA39" s="157">
        <v>1.1619725920000001</v>
      </c>
      <c r="HB39" s="157">
        <v>17.580296411000003</v>
      </c>
      <c r="HC39" s="157">
        <v>0.49323695099999998</v>
      </c>
      <c r="HD39" s="157">
        <v>1.2098830000000001E-3</v>
      </c>
      <c r="HE39" s="157">
        <v>0.34828003600000002</v>
      </c>
      <c r="HF39" s="157">
        <v>25.125004406999999</v>
      </c>
      <c r="HG39" s="157">
        <v>3.684149423</v>
      </c>
      <c r="HH39" s="157">
        <v>7.9551017560000004</v>
      </c>
      <c r="HI39" s="157">
        <v>5.8488485380000004</v>
      </c>
      <c r="HJ39" s="162">
        <v>4.85E-5</v>
      </c>
      <c r="HK39" s="162">
        <v>0.34413698399999998</v>
      </c>
      <c r="HL39" s="162">
        <v>20.494338332999998</v>
      </c>
      <c r="HM39" s="162">
        <v>6.4603455959999998</v>
      </c>
      <c r="HN39" s="162">
        <v>4.7160607030000001</v>
      </c>
      <c r="HO39" s="162">
        <v>0.230666801</v>
      </c>
      <c r="HP39" s="162">
        <v>8.0980199999999998E-4</v>
      </c>
      <c r="HQ39" s="162">
        <v>9.6969299999999999E-4</v>
      </c>
      <c r="HR39" s="162">
        <v>15.729383481000001</v>
      </c>
      <c r="HS39" s="162">
        <v>15.663052322</v>
      </c>
      <c r="HT39" s="162">
        <v>10.886802229000001</v>
      </c>
      <c r="HU39" s="162">
        <v>-1.5376352000000001E-2</v>
      </c>
      <c r="HV39" s="162">
        <v>0</v>
      </c>
      <c r="HW39" s="162">
        <v>0</v>
      </c>
      <c r="HX39" s="162">
        <v>14.797858513</v>
      </c>
      <c r="HY39" s="162">
        <v>6.5944607250000002</v>
      </c>
      <c r="HZ39" s="162">
        <v>5.164320987</v>
      </c>
      <c r="IA39" s="162">
        <v>0.12069563999999999</v>
      </c>
      <c r="IB39" s="162">
        <v>11.794787237000001</v>
      </c>
      <c r="IC39" s="162">
        <v>6.2657200000000004E-4</v>
      </c>
      <c r="ID39" s="162">
        <v>23.359464714999998</v>
      </c>
      <c r="IE39" s="162">
        <v>6.2971819610000006</v>
      </c>
      <c r="IF39" s="162">
        <v>11.127066156000001</v>
      </c>
      <c r="IG39" s="162">
        <v>0.39617903700000001</v>
      </c>
      <c r="IH39" s="157">
        <v>5.1707000000000005E-5</v>
      </c>
      <c r="II39" s="157">
        <v>5.6148099999999996E-4</v>
      </c>
      <c r="IJ39" s="157">
        <v>11.959385984000001</v>
      </c>
      <c r="IK39" s="157">
        <v>8.8392764079999999</v>
      </c>
      <c r="IL39" s="157">
        <v>14.341487569000002</v>
      </c>
      <c r="IM39" s="157">
        <v>0.440109007</v>
      </c>
      <c r="IN39" s="157">
        <v>0.83801690200000001</v>
      </c>
      <c r="IO39" s="157">
        <v>22.093246762000003</v>
      </c>
      <c r="IP39" s="157">
        <v>13.015102370000001</v>
      </c>
      <c r="IQ39" s="157">
        <v>5.0675615619999999</v>
      </c>
      <c r="IR39" s="157">
        <v>29.220511058</v>
      </c>
      <c r="IS39" s="157"/>
    </row>
    <row r="40" spans="1:253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7">
        <v>0</v>
      </c>
      <c r="GY40" s="157">
        <v>0.52408852099999781</v>
      </c>
      <c r="GZ40" s="157">
        <v>87.463576354000026</v>
      </c>
      <c r="HA40" s="157">
        <v>0</v>
      </c>
      <c r="HB40" s="157">
        <v>0</v>
      </c>
      <c r="HC40" s="157">
        <v>0</v>
      </c>
      <c r="HD40" s="157">
        <v>0</v>
      </c>
      <c r="HE40" s="157">
        <v>0</v>
      </c>
      <c r="HF40" s="157">
        <v>0</v>
      </c>
      <c r="HG40" s="157">
        <v>0</v>
      </c>
      <c r="HH40" s="157">
        <v>0</v>
      </c>
      <c r="HI40" s="157">
        <v>2.0552214539999842</v>
      </c>
      <c r="HJ40" s="162">
        <v>0</v>
      </c>
      <c r="HK40" s="162">
        <v>88.349483309999982</v>
      </c>
      <c r="HL40" s="162">
        <v>4.3856779999914578E-3</v>
      </c>
      <c r="HM40" s="162">
        <v>0</v>
      </c>
      <c r="HN40" s="162">
        <v>0</v>
      </c>
      <c r="HO40" s="162">
        <v>0</v>
      </c>
      <c r="HP40" s="162">
        <v>0</v>
      </c>
      <c r="HQ40" s="162">
        <v>0</v>
      </c>
      <c r="HR40" s="162">
        <v>0</v>
      </c>
      <c r="HS40" s="162">
        <v>0</v>
      </c>
      <c r="HT40" s="162">
        <v>0</v>
      </c>
      <c r="HU40" s="162">
        <v>4.6791225290000442</v>
      </c>
      <c r="HV40" s="162">
        <v>0</v>
      </c>
      <c r="HW40" s="162">
        <v>34.238988133999982</v>
      </c>
      <c r="HX40" s="162">
        <v>56.371185677999918</v>
      </c>
      <c r="HY40" s="162">
        <v>2.1000000000000001E-2</v>
      </c>
      <c r="HZ40" s="162">
        <v>0</v>
      </c>
      <c r="IA40" s="162">
        <v>0</v>
      </c>
      <c r="IB40" s="162">
        <v>0</v>
      </c>
      <c r="IC40" s="162">
        <v>0</v>
      </c>
      <c r="ID40" s="162">
        <v>0</v>
      </c>
      <c r="IE40" s="162">
        <v>0</v>
      </c>
      <c r="IF40" s="162">
        <v>0</v>
      </c>
      <c r="IG40" s="162">
        <v>1.052091000000015</v>
      </c>
      <c r="IH40" s="157">
        <v>0</v>
      </c>
      <c r="II40" s="157">
        <v>109.07331308900001</v>
      </c>
      <c r="IJ40" s="157">
        <v>0.19127302500000223</v>
      </c>
      <c r="IK40" s="157">
        <v>1.27515349999303E-2</v>
      </c>
      <c r="IL40" s="157">
        <v>0</v>
      </c>
      <c r="IM40" s="157">
        <v>5.1006139999954028E-3</v>
      </c>
      <c r="IN40" s="157">
        <v>2.5503069999394936E-3</v>
      </c>
      <c r="IO40" s="157">
        <v>0</v>
      </c>
      <c r="IP40" s="157">
        <v>0</v>
      </c>
      <c r="IQ40" s="157">
        <v>2.5503069999977014E-3</v>
      </c>
      <c r="IR40" s="157">
        <v>0</v>
      </c>
      <c r="IS40" s="157"/>
    </row>
    <row r="41" spans="1:253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0">
        <v>135.35211587500001</v>
      </c>
      <c r="GY41" s="160">
        <v>317.80527714399994</v>
      </c>
      <c r="GZ41" s="160">
        <v>331.74613227099996</v>
      </c>
      <c r="HA41" s="160">
        <v>168.46883947400002</v>
      </c>
      <c r="HB41" s="160">
        <v>166.09026483700001</v>
      </c>
      <c r="HC41" s="160">
        <v>26.587952999000002</v>
      </c>
      <c r="HD41" s="160">
        <v>138.21269477999999</v>
      </c>
      <c r="HE41" s="160">
        <v>234.53197959199997</v>
      </c>
      <c r="HF41" s="160">
        <v>450.726525122</v>
      </c>
      <c r="HG41" s="160">
        <v>345.83927311600002</v>
      </c>
      <c r="HH41" s="160">
        <v>186.98280934799999</v>
      </c>
      <c r="HI41" s="160">
        <v>52.052930485000005</v>
      </c>
      <c r="HJ41" s="165">
        <v>124.973901</v>
      </c>
      <c r="HK41" s="165">
        <v>222.508194922</v>
      </c>
      <c r="HL41" s="165">
        <v>481.28868376700001</v>
      </c>
      <c r="HM41" s="165">
        <v>318.49929586000002</v>
      </c>
      <c r="HN41" s="165">
        <v>202.39552018200001</v>
      </c>
      <c r="HO41" s="165">
        <v>49.419130066999998</v>
      </c>
      <c r="HP41" s="165">
        <v>144.03988679299999</v>
      </c>
      <c r="HQ41" s="165">
        <v>263.28152448499998</v>
      </c>
      <c r="HR41" s="165">
        <v>522.21845047800002</v>
      </c>
      <c r="HS41" s="165">
        <v>341.80696715300002</v>
      </c>
      <c r="HT41" s="165">
        <v>239.93946229599999</v>
      </c>
      <c r="HU41" s="165">
        <v>52.112954572</v>
      </c>
      <c r="HV41" s="165">
        <v>147.85142291699998</v>
      </c>
      <c r="HW41" s="165">
        <v>255.864487295</v>
      </c>
      <c r="HX41" s="165">
        <v>556.73812649899992</v>
      </c>
      <c r="HY41" s="165">
        <v>351.76069724599995</v>
      </c>
      <c r="HZ41" s="165">
        <v>215.46775427200001</v>
      </c>
      <c r="IA41" s="165">
        <v>107.81592170799999</v>
      </c>
      <c r="IB41" s="165">
        <v>109.52354594099999</v>
      </c>
      <c r="IC41" s="165">
        <v>260.77895532000002</v>
      </c>
      <c r="ID41" s="165">
        <v>631.06538848499997</v>
      </c>
      <c r="IE41" s="165">
        <v>396.62365647900003</v>
      </c>
      <c r="IF41" s="165">
        <v>426.92214668600002</v>
      </c>
      <c r="IG41" s="165">
        <v>153.182502511</v>
      </c>
      <c r="IH41" s="160">
        <v>294.161829023</v>
      </c>
      <c r="II41" s="160">
        <v>40.503832832000001</v>
      </c>
      <c r="IJ41" s="160">
        <v>784.67088944499994</v>
      </c>
      <c r="IK41" s="160">
        <v>445.38099892300005</v>
      </c>
      <c r="IL41" s="160">
        <v>585.125973918</v>
      </c>
      <c r="IM41" s="160">
        <v>251.40127605000001</v>
      </c>
      <c r="IN41" s="160">
        <v>120.95658459100001</v>
      </c>
      <c r="IO41" s="160">
        <v>282.33616133100003</v>
      </c>
      <c r="IP41" s="160">
        <v>912.04964642500011</v>
      </c>
      <c r="IQ41" s="160">
        <v>486.34670189999997</v>
      </c>
      <c r="IR41" s="160">
        <v>659.19684707599993</v>
      </c>
      <c r="IS41" s="160"/>
    </row>
    <row r="42" spans="1:253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7">
        <v>121.062899402</v>
      </c>
      <c r="GY42" s="157">
        <v>303.65326462999997</v>
      </c>
      <c r="GZ42" s="157">
        <v>329.92986420299997</v>
      </c>
      <c r="HA42" s="157">
        <v>160.50858897400002</v>
      </c>
      <c r="HB42" s="157">
        <v>112.408354837</v>
      </c>
      <c r="HC42" s="157">
        <v>11.310839103000001</v>
      </c>
      <c r="HD42" s="157">
        <v>126.872863438</v>
      </c>
      <c r="HE42" s="157">
        <v>220.78500610999998</v>
      </c>
      <c r="HF42" s="157">
        <v>448.75700594</v>
      </c>
      <c r="HG42" s="157">
        <v>329.943522616</v>
      </c>
      <c r="HH42" s="157">
        <v>139.180265195</v>
      </c>
      <c r="HI42" s="157">
        <v>9.1206467350000011</v>
      </c>
      <c r="HJ42" s="162">
        <v>124.973901</v>
      </c>
      <c r="HK42" s="162">
        <v>208.55244696</v>
      </c>
      <c r="HL42" s="162">
        <v>455.82742128699999</v>
      </c>
      <c r="HM42" s="162">
        <v>293.61157036000003</v>
      </c>
      <c r="HN42" s="162">
        <v>154.603494385</v>
      </c>
      <c r="HO42" s="162">
        <v>15.401560901</v>
      </c>
      <c r="HP42" s="162">
        <v>132.71011276600001</v>
      </c>
      <c r="HQ42" s="162">
        <v>216.55753359599998</v>
      </c>
      <c r="HR42" s="162">
        <v>490.421496848</v>
      </c>
      <c r="HS42" s="162">
        <v>315.80218165299999</v>
      </c>
      <c r="HT42" s="162">
        <v>192.156552296</v>
      </c>
      <c r="HU42" s="162">
        <v>6.6564545539999997</v>
      </c>
      <c r="HV42" s="162">
        <v>138.40087694399998</v>
      </c>
      <c r="HW42" s="162">
        <v>214.26978566900002</v>
      </c>
      <c r="HX42" s="162">
        <v>524.5797674989999</v>
      </c>
      <c r="HY42" s="162">
        <v>304.55191174599997</v>
      </c>
      <c r="HZ42" s="162">
        <v>215.417689169</v>
      </c>
      <c r="IA42" s="162">
        <v>70.775300458000004</v>
      </c>
      <c r="IB42" s="162">
        <v>98.193771913999996</v>
      </c>
      <c r="IC42" s="162">
        <v>212.773261279</v>
      </c>
      <c r="ID42" s="162">
        <v>598.80644448499993</v>
      </c>
      <c r="IE42" s="162">
        <v>349.43387097900001</v>
      </c>
      <c r="IF42" s="162">
        <v>424.06185878900004</v>
      </c>
      <c r="IG42" s="162">
        <v>115.96146804199999</v>
      </c>
      <c r="IH42" s="157">
        <v>284.71128305000002</v>
      </c>
      <c r="II42" s="157">
        <v>0.221035918</v>
      </c>
      <c r="IJ42" s="157">
        <v>752.40994544499995</v>
      </c>
      <c r="IK42" s="157">
        <v>401.72221342300003</v>
      </c>
      <c r="IL42" s="157">
        <v>575.26769409500002</v>
      </c>
      <c r="IM42" s="157">
        <v>214.332401307</v>
      </c>
      <c r="IN42" s="157">
        <v>120.95658459100001</v>
      </c>
      <c r="IO42" s="157">
        <v>223.869697922</v>
      </c>
      <c r="IP42" s="157">
        <v>851.51949642500006</v>
      </c>
      <c r="IQ42" s="157">
        <v>442.32791639999999</v>
      </c>
      <c r="IR42" s="157">
        <v>644.07886122599996</v>
      </c>
      <c r="IS42" s="157"/>
    </row>
    <row r="43" spans="1:253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7">
        <v>14.289216473</v>
      </c>
      <c r="GY43" s="157">
        <v>14.152012514000001</v>
      </c>
      <c r="GZ43" s="157">
        <v>1.8162680680000001</v>
      </c>
      <c r="HA43" s="157">
        <v>7.9602504999999999</v>
      </c>
      <c r="HB43" s="157">
        <v>53.681910000000002</v>
      </c>
      <c r="HC43" s="157">
        <v>15.277113896000001</v>
      </c>
      <c r="HD43" s="157">
        <v>11.339831342</v>
      </c>
      <c r="HE43" s="157">
        <v>13.746973482</v>
      </c>
      <c r="HF43" s="157">
        <v>1.969519182</v>
      </c>
      <c r="HG43" s="157">
        <v>15.8957505</v>
      </c>
      <c r="HH43" s="157">
        <v>47.802544152999999</v>
      </c>
      <c r="HI43" s="157">
        <v>42.932283750000003</v>
      </c>
      <c r="HJ43" s="162">
        <v>0</v>
      </c>
      <c r="HK43" s="162">
        <v>13.955747962</v>
      </c>
      <c r="HL43" s="162">
        <v>25.461262480000002</v>
      </c>
      <c r="HM43" s="162">
        <v>24.887725500000002</v>
      </c>
      <c r="HN43" s="162">
        <v>47.792025797000001</v>
      </c>
      <c r="HO43" s="162">
        <v>34.017569166000001</v>
      </c>
      <c r="HP43" s="162">
        <v>11.329774026999999</v>
      </c>
      <c r="HQ43" s="162">
        <v>46.723990889</v>
      </c>
      <c r="HR43" s="162">
        <v>31.796953630000001</v>
      </c>
      <c r="HS43" s="162">
        <v>26.004785500000001</v>
      </c>
      <c r="HT43" s="162">
        <v>47.782910000000001</v>
      </c>
      <c r="HU43" s="162">
        <v>45.456500018</v>
      </c>
      <c r="HV43" s="162">
        <v>9.4505459730000005</v>
      </c>
      <c r="HW43" s="162">
        <v>41.594701626000003</v>
      </c>
      <c r="HX43" s="162">
        <v>32.158358999999997</v>
      </c>
      <c r="HY43" s="162">
        <v>47.208785499999998</v>
      </c>
      <c r="HZ43" s="162">
        <v>5.0065103E-2</v>
      </c>
      <c r="IA43" s="162">
        <v>37.040621249999994</v>
      </c>
      <c r="IB43" s="162">
        <v>11.329774026999999</v>
      </c>
      <c r="IC43" s="162">
        <v>48.005694041000005</v>
      </c>
      <c r="ID43" s="162">
        <v>32.258944</v>
      </c>
      <c r="IE43" s="162">
        <v>47.189785499999999</v>
      </c>
      <c r="IF43" s="162">
        <v>2.8602878970000001</v>
      </c>
      <c r="IG43" s="162">
        <v>37.221034468999996</v>
      </c>
      <c r="IH43" s="157">
        <v>9.4505459730000005</v>
      </c>
      <c r="II43" s="157">
        <v>40.282796914000002</v>
      </c>
      <c r="IJ43" s="157">
        <v>32.260944000000002</v>
      </c>
      <c r="IK43" s="157">
        <v>43.6587855</v>
      </c>
      <c r="IL43" s="157">
        <v>9.8582798230000002</v>
      </c>
      <c r="IM43" s="157">
        <v>37.068874743000002</v>
      </c>
      <c r="IN43" s="157">
        <v>0</v>
      </c>
      <c r="IO43" s="157">
        <v>58.466463409000006</v>
      </c>
      <c r="IP43" s="157">
        <v>60.530149999999999</v>
      </c>
      <c r="IQ43" s="157">
        <v>44.0187855</v>
      </c>
      <c r="IR43" s="157">
        <v>15.117985849999998</v>
      </c>
      <c r="IS43" s="157"/>
    </row>
    <row r="44" spans="1:253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7">
        <v>0</v>
      </c>
      <c r="GY44" s="157">
        <v>0</v>
      </c>
      <c r="GZ44" s="157">
        <v>0</v>
      </c>
      <c r="HA44" s="157">
        <v>0</v>
      </c>
      <c r="HB44" s="157">
        <v>0</v>
      </c>
      <c r="HC44" s="157">
        <v>0</v>
      </c>
      <c r="HD44" s="157">
        <v>0</v>
      </c>
      <c r="HE44" s="157">
        <v>0</v>
      </c>
      <c r="HF44" s="157">
        <v>0</v>
      </c>
      <c r="HG44" s="157">
        <v>0</v>
      </c>
      <c r="HH44" s="157">
        <v>0</v>
      </c>
      <c r="HI44" s="157">
        <v>0</v>
      </c>
      <c r="HJ44" s="162">
        <v>0</v>
      </c>
      <c r="HK44" s="162">
        <v>0</v>
      </c>
      <c r="HL44" s="162">
        <v>0</v>
      </c>
      <c r="HM44" s="162">
        <v>0</v>
      </c>
      <c r="HN44" s="162">
        <v>0</v>
      </c>
      <c r="HO44" s="162">
        <v>0</v>
      </c>
      <c r="HP44" s="162">
        <v>0</v>
      </c>
      <c r="HQ44" s="162">
        <v>0</v>
      </c>
      <c r="HR44" s="162">
        <v>0</v>
      </c>
      <c r="HS44" s="162">
        <v>0</v>
      </c>
      <c r="HT44" s="162">
        <v>0</v>
      </c>
      <c r="HU44" s="162">
        <v>0</v>
      </c>
      <c r="HV44" s="162">
        <v>0</v>
      </c>
      <c r="HW44" s="162">
        <v>0</v>
      </c>
      <c r="HX44" s="162">
        <v>0</v>
      </c>
      <c r="HY44" s="162">
        <v>0</v>
      </c>
      <c r="HZ44" s="162">
        <v>0</v>
      </c>
      <c r="IA44" s="162">
        <v>0</v>
      </c>
      <c r="IB44" s="162">
        <v>0</v>
      </c>
      <c r="IC44" s="162">
        <v>0</v>
      </c>
      <c r="ID44" s="162">
        <v>0</v>
      </c>
      <c r="IE44" s="162">
        <v>0</v>
      </c>
      <c r="IF44" s="162">
        <v>0</v>
      </c>
      <c r="IG44" s="162">
        <v>0</v>
      </c>
      <c r="IH44" s="157">
        <v>0</v>
      </c>
      <c r="II44" s="157">
        <v>0</v>
      </c>
      <c r="IJ44" s="157">
        <v>0</v>
      </c>
      <c r="IK44" s="157">
        <v>0</v>
      </c>
      <c r="IL44" s="157">
        <v>0</v>
      </c>
      <c r="IM44" s="157">
        <v>0</v>
      </c>
      <c r="IN44" s="157">
        <v>0</v>
      </c>
      <c r="IO44" s="157">
        <v>0</v>
      </c>
      <c r="IP44" s="157">
        <v>0</v>
      </c>
      <c r="IQ44" s="157">
        <v>0</v>
      </c>
      <c r="IR44" s="157">
        <v>0</v>
      </c>
      <c r="IS44" s="157"/>
    </row>
    <row r="45" spans="1:253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7">
        <v>305.35630844599996</v>
      </c>
      <c r="GY45" s="157">
        <v>318.92269044900002</v>
      </c>
      <c r="GZ45" s="157">
        <v>349.75021752300006</v>
      </c>
      <c r="HA45" s="157">
        <v>356.70846973199997</v>
      </c>
      <c r="HB45" s="157">
        <v>333.82637938300002</v>
      </c>
      <c r="HC45" s="157">
        <v>317.76314457900003</v>
      </c>
      <c r="HD45" s="157">
        <v>304.75019239500006</v>
      </c>
      <c r="HE45" s="157">
        <v>275.84410334800003</v>
      </c>
      <c r="HF45" s="157">
        <v>570.33572521700012</v>
      </c>
      <c r="HG45" s="157">
        <v>348.766605325</v>
      </c>
      <c r="HH45" s="157">
        <v>412.09648736300005</v>
      </c>
      <c r="HI45" s="157">
        <v>667.69911118800007</v>
      </c>
      <c r="HJ45" s="162">
        <v>182.010698101</v>
      </c>
      <c r="HK45" s="162">
        <v>389.42385789499997</v>
      </c>
      <c r="HL45" s="162">
        <v>366.49241632100001</v>
      </c>
      <c r="HM45" s="162">
        <v>429.18195936499995</v>
      </c>
      <c r="HN45" s="162">
        <v>381.81574812500003</v>
      </c>
      <c r="HO45" s="162">
        <v>383.68446427999999</v>
      </c>
      <c r="HP45" s="162">
        <v>382.30807468900002</v>
      </c>
      <c r="HQ45" s="162">
        <v>348.61671588400003</v>
      </c>
      <c r="HR45" s="162">
        <v>346.13246358799995</v>
      </c>
      <c r="HS45" s="162">
        <v>414.991824834</v>
      </c>
      <c r="HT45" s="162">
        <v>381.25620419000001</v>
      </c>
      <c r="HU45" s="162">
        <v>763.47756059500011</v>
      </c>
      <c r="HV45" s="162">
        <v>181.90650433100004</v>
      </c>
      <c r="HW45" s="162">
        <v>304.45394862899997</v>
      </c>
      <c r="HX45" s="162">
        <v>367.91253187000001</v>
      </c>
      <c r="HY45" s="162">
        <v>445.04071703399995</v>
      </c>
      <c r="HZ45" s="162">
        <v>399.60277200199999</v>
      </c>
      <c r="IA45" s="162">
        <v>394.296952594</v>
      </c>
      <c r="IB45" s="162">
        <v>414.41454508300006</v>
      </c>
      <c r="IC45" s="162">
        <v>367.51811569300003</v>
      </c>
      <c r="ID45" s="162">
        <v>398.17455540099991</v>
      </c>
      <c r="IE45" s="162">
        <v>431.66533240700005</v>
      </c>
      <c r="IF45" s="162">
        <v>451.31509101500001</v>
      </c>
      <c r="IG45" s="162">
        <v>581.94371369400005</v>
      </c>
      <c r="IH45" s="157">
        <v>301.85929265700003</v>
      </c>
      <c r="II45" s="157">
        <v>375.81849253000001</v>
      </c>
      <c r="IJ45" s="157">
        <v>407.49645330400006</v>
      </c>
      <c r="IK45" s="157">
        <v>486.22660848999999</v>
      </c>
      <c r="IL45" s="157">
        <v>419.81873271900002</v>
      </c>
      <c r="IM45" s="157">
        <v>345.29331814599993</v>
      </c>
      <c r="IN45" s="157">
        <v>411.72823958600009</v>
      </c>
      <c r="IO45" s="157">
        <v>439.98344992000006</v>
      </c>
      <c r="IP45" s="157">
        <v>484.35946257699999</v>
      </c>
      <c r="IQ45" s="157">
        <v>430.20722538799998</v>
      </c>
      <c r="IR45" s="157">
        <v>419.3593098099999</v>
      </c>
      <c r="IS45" s="157"/>
    </row>
    <row r="46" spans="1:253" x14ac:dyDescent="0.25">
      <c r="A46" s="13" t="s">
        <v>166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7">
        <v>0</v>
      </c>
      <c r="GY46" s="157">
        <v>0</v>
      </c>
      <c r="GZ46" s="157">
        <v>0</v>
      </c>
      <c r="HA46" s="157">
        <v>0</v>
      </c>
      <c r="HB46" s="157">
        <v>0</v>
      </c>
      <c r="HC46" s="157">
        <v>0</v>
      </c>
      <c r="HD46" s="157">
        <v>0</v>
      </c>
      <c r="HE46" s="157">
        <v>0</v>
      </c>
      <c r="HF46" s="157">
        <v>0</v>
      </c>
      <c r="HG46" s="157">
        <v>0</v>
      </c>
      <c r="HH46" s="157">
        <v>0</v>
      </c>
      <c r="HI46" s="157">
        <v>0</v>
      </c>
      <c r="HJ46" s="162">
        <v>0</v>
      </c>
      <c r="HK46" s="162">
        <v>0</v>
      </c>
      <c r="HL46" s="162">
        <v>0</v>
      </c>
      <c r="HM46" s="162">
        <v>0</v>
      </c>
      <c r="HN46" s="162">
        <v>0</v>
      </c>
      <c r="HO46" s="162">
        <v>0</v>
      </c>
      <c r="HP46" s="162">
        <v>0</v>
      </c>
      <c r="HQ46" s="162">
        <v>0</v>
      </c>
      <c r="HR46" s="162">
        <v>0</v>
      </c>
      <c r="HS46" s="162">
        <v>0</v>
      </c>
      <c r="HT46" s="162">
        <v>0</v>
      </c>
      <c r="HU46" s="162">
        <v>0</v>
      </c>
      <c r="HV46" s="162">
        <v>0</v>
      </c>
      <c r="HW46" s="162">
        <v>0</v>
      </c>
      <c r="HX46" s="162">
        <v>0</v>
      </c>
      <c r="HY46" s="162">
        <v>0</v>
      </c>
      <c r="HZ46" s="162">
        <v>0</v>
      </c>
      <c r="IA46" s="162">
        <v>0</v>
      </c>
      <c r="IB46" s="162">
        <v>0</v>
      </c>
      <c r="IC46" s="162">
        <v>0</v>
      </c>
      <c r="ID46" s="162">
        <v>0</v>
      </c>
      <c r="IE46" s="162">
        <v>0</v>
      </c>
      <c r="IF46" s="162">
        <v>0</v>
      </c>
      <c r="IG46" s="162">
        <v>0</v>
      </c>
      <c r="IH46" s="157">
        <v>0</v>
      </c>
      <c r="II46" s="157">
        <v>0</v>
      </c>
      <c r="IJ46" s="157">
        <v>0</v>
      </c>
      <c r="IK46" s="157">
        <v>0</v>
      </c>
      <c r="IL46" s="157">
        <v>0</v>
      </c>
      <c r="IM46" s="157">
        <v>0</v>
      </c>
      <c r="IN46" s="157">
        <v>0</v>
      </c>
      <c r="IO46" s="157">
        <v>0</v>
      </c>
      <c r="IP46" s="157">
        <v>0</v>
      </c>
      <c r="IQ46" s="157">
        <v>0</v>
      </c>
      <c r="IR46" s="157">
        <v>0</v>
      </c>
      <c r="IS46" s="157"/>
    </row>
    <row r="47" spans="1:253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0">
        <v>0</v>
      </c>
      <c r="GY47" s="160">
        <v>0</v>
      </c>
      <c r="GZ47" s="160">
        <v>0</v>
      </c>
      <c r="HA47" s="160">
        <v>0</v>
      </c>
      <c r="HB47" s="160">
        <v>0</v>
      </c>
      <c r="HC47" s="160">
        <v>0</v>
      </c>
      <c r="HD47" s="160">
        <v>0</v>
      </c>
      <c r="HE47" s="160">
        <v>0</v>
      </c>
      <c r="HF47" s="160">
        <v>0</v>
      </c>
      <c r="HG47" s="160">
        <v>0</v>
      </c>
      <c r="HH47" s="160">
        <v>0</v>
      </c>
      <c r="HI47" s="160">
        <v>0</v>
      </c>
      <c r="HJ47" s="165">
        <v>0</v>
      </c>
      <c r="HK47" s="165">
        <v>0</v>
      </c>
      <c r="HL47" s="165">
        <v>0</v>
      </c>
      <c r="HM47" s="165">
        <v>0</v>
      </c>
      <c r="HN47" s="165">
        <v>0</v>
      </c>
      <c r="HO47" s="165">
        <v>0</v>
      </c>
      <c r="HP47" s="165">
        <v>0</v>
      </c>
      <c r="HQ47" s="165">
        <v>0</v>
      </c>
      <c r="HR47" s="165">
        <v>0</v>
      </c>
      <c r="HS47" s="165">
        <v>0</v>
      </c>
      <c r="HT47" s="165">
        <v>0</v>
      </c>
      <c r="HU47" s="165">
        <v>0</v>
      </c>
      <c r="HV47" s="165">
        <v>0</v>
      </c>
      <c r="HW47" s="165">
        <v>0</v>
      </c>
      <c r="HX47" s="165">
        <v>0</v>
      </c>
      <c r="HY47" s="165">
        <v>0</v>
      </c>
      <c r="HZ47" s="165">
        <v>0</v>
      </c>
      <c r="IA47" s="165">
        <v>0</v>
      </c>
      <c r="IB47" s="165">
        <v>0</v>
      </c>
      <c r="IC47" s="165">
        <v>0</v>
      </c>
      <c r="ID47" s="165">
        <v>0</v>
      </c>
      <c r="IE47" s="165">
        <v>0</v>
      </c>
      <c r="IF47" s="165">
        <v>0</v>
      </c>
      <c r="IG47" s="165">
        <v>0</v>
      </c>
      <c r="IH47" s="160">
        <v>0</v>
      </c>
      <c r="II47" s="160">
        <v>0</v>
      </c>
      <c r="IJ47" s="160">
        <v>0</v>
      </c>
      <c r="IK47" s="160">
        <v>0</v>
      </c>
      <c r="IL47" s="160">
        <v>0</v>
      </c>
      <c r="IM47" s="160">
        <v>0</v>
      </c>
      <c r="IN47" s="160">
        <v>0</v>
      </c>
      <c r="IO47" s="160">
        <v>0</v>
      </c>
      <c r="IP47" s="160">
        <v>0</v>
      </c>
      <c r="IQ47" s="160">
        <v>0</v>
      </c>
      <c r="IR47" s="160">
        <v>0</v>
      </c>
      <c r="IS47" s="160"/>
    </row>
    <row r="48" spans="1:253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7">
        <v>0</v>
      </c>
      <c r="GY48" s="157">
        <v>0</v>
      </c>
      <c r="GZ48" s="157">
        <v>0</v>
      </c>
      <c r="HA48" s="157">
        <v>0</v>
      </c>
      <c r="HB48" s="157">
        <v>0</v>
      </c>
      <c r="HC48" s="157">
        <v>0</v>
      </c>
      <c r="HD48" s="157">
        <v>0</v>
      </c>
      <c r="HE48" s="157">
        <v>0</v>
      </c>
      <c r="HF48" s="157">
        <v>0</v>
      </c>
      <c r="HG48" s="157">
        <v>0</v>
      </c>
      <c r="HH48" s="157">
        <v>0</v>
      </c>
      <c r="HI48" s="157">
        <v>0</v>
      </c>
      <c r="HJ48" s="162">
        <v>0</v>
      </c>
      <c r="HK48" s="162">
        <v>0</v>
      </c>
      <c r="HL48" s="162">
        <v>0</v>
      </c>
      <c r="HM48" s="162">
        <v>0</v>
      </c>
      <c r="HN48" s="162">
        <v>0</v>
      </c>
      <c r="HO48" s="162">
        <v>0</v>
      </c>
      <c r="HP48" s="162">
        <v>0</v>
      </c>
      <c r="HQ48" s="162">
        <v>0</v>
      </c>
      <c r="HR48" s="162">
        <v>0</v>
      </c>
      <c r="HS48" s="162">
        <v>0</v>
      </c>
      <c r="HT48" s="162">
        <v>0</v>
      </c>
      <c r="HU48" s="162">
        <v>0</v>
      </c>
      <c r="HV48" s="162">
        <v>0</v>
      </c>
      <c r="HW48" s="162">
        <v>0</v>
      </c>
      <c r="HX48" s="162">
        <v>0</v>
      </c>
      <c r="HY48" s="162">
        <v>0</v>
      </c>
      <c r="HZ48" s="162">
        <v>0</v>
      </c>
      <c r="IA48" s="162">
        <v>0</v>
      </c>
      <c r="IB48" s="162">
        <v>0</v>
      </c>
      <c r="IC48" s="162">
        <v>0</v>
      </c>
      <c r="ID48" s="162">
        <v>0</v>
      </c>
      <c r="IE48" s="162">
        <v>0</v>
      </c>
      <c r="IF48" s="162">
        <v>0</v>
      </c>
      <c r="IG48" s="162">
        <v>0</v>
      </c>
      <c r="IH48" s="157">
        <v>0</v>
      </c>
      <c r="II48" s="157">
        <v>0</v>
      </c>
      <c r="IJ48" s="157">
        <v>0</v>
      </c>
      <c r="IK48" s="157">
        <v>0</v>
      </c>
      <c r="IL48" s="157">
        <v>0</v>
      </c>
      <c r="IM48" s="157">
        <v>0</v>
      </c>
      <c r="IN48" s="157">
        <v>0</v>
      </c>
      <c r="IO48" s="157">
        <v>0</v>
      </c>
      <c r="IP48" s="157">
        <v>0</v>
      </c>
      <c r="IQ48" s="157">
        <v>0</v>
      </c>
      <c r="IR48" s="157">
        <v>0</v>
      </c>
      <c r="IS48" s="157"/>
    </row>
    <row r="49" spans="1:253" x14ac:dyDescent="0.25">
      <c r="A49" s="13" t="s">
        <v>147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7">
        <v>1.5043003619999999</v>
      </c>
      <c r="GY49" s="157">
        <v>1.9451833569999999</v>
      </c>
      <c r="GZ49" s="157">
        <v>2.506279556</v>
      </c>
      <c r="HA49" s="157">
        <v>1.178971794</v>
      </c>
      <c r="HB49" s="157">
        <v>1.490869019</v>
      </c>
      <c r="HC49" s="157">
        <v>5.068332088</v>
      </c>
      <c r="HD49" s="157">
        <v>1.7820659189999999</v>
      </c>
      <c r="HE49" s="157">
        <v>4.5479717270000002</v>
      </c>
      <c r="HF49" s="157">
        <v>3.1899397570000003</v>
      </c>
      <c r="HG49" s="157">
        <v>2.0186776719999999</v>
      </c>
      <c r="HH49" s="157">
        <v>3.8896541020000006</v>
      </c>
      <c r="HI49" s="157">
        <v>10.300522966000001</v>
      </c>
      <c r="HJ49" s="162">
        <v>0.66928701000000002</v>
      </c>
      <c r="HK49" s="162">
        <v>3.5064679500000002</v>
      </c>
      <c r="HL49" s="162">
        <v>5.6392867210000004</v>
      </c>
      <c r="HM49" s="162">
        <v>3.8618465839999998</v>
      </c>
      <c r="HN49" s="162">
        <v>2.0574687250000001</v>
      </c>
      <c r="HO49" s="162">
        <v>7.5181014089999998</v>
      </c>
      <c r="HP49" s="162">
        <v>7.1654252170000001</v>
      </c>
      <c r="HQ49" s="162">
        <v>5.6760161989999993</v>
      </c>
      <c r="HR49" s="162">
        <v>3.5302225149999997</v>
      </c>
      <c r="HS49" s="162">
        <v>4.0809897820000005</v>
      </c>
      <c r="HT49" s="162">
        <v>2.6073906290000002</v>
      </c>
      <c r="HU49" s="162">
        <v>5.0992841580000006</v>
      </c>
      <c r="HV49" s="162">
        <v>3.1528936610000002</v>
      </c>
      <c r="HW49" s="162">
        <v>5.5770433220000006</v>
      </c>
      <c r="HX49" s="162">
        <v>2.7896342810000001</v>
      </c>
      <c r="HY49" s="162">
        <v>7.7599792150000004</v>
      </c>
      <c r="HZ49" s="162">
        <v>5.1520152680000004</v>
      </c>
      <c r="IA49" s="162">
        <v>6.0622959090000004</v>
      </c>
      <c r="IB49" s="162">
        <v>2.0887943949999999</v>
      </c>
      <c r="IC49" s="162">
        <v>11.877859946000001</v>
      </c>
      <c r="ID49" s="162">
        <v>2.7038656159999999</v>
      </c>
      <c r="IE49" s="162">
        <v>2.0049638570000003</v>
      </c>
      <c r="IF49" s="162">
        <v>4.0330299410000006</v>
      </c>
      <c r="IG49" s="162">
        <v>1.4778019199999999</v>
      </c>
      <c r="IH49" s="157">
        <v>2.2444666959999999</v>
      </c>
      <c r="II49" s="157">
        <v>4.4900362889999998</v>
      </c>
      <c r="IJ49" s="157">
        <v>5.638468166</v>
      </c>
      <c r="IK49" s="157">
        <v>7.2022718260000005</v>
      </c>
      <c r="IL49" s="157">
        <v>5.0149778630000004</v>
      </c>
      <c r="IM49" s="157">
        <v>5.9193940879999998</v>
      </c>
      <c r="IN49" s="157">
        <v>8.8656078980000004</v>
      </c>
      <c r="IO49" s="157">
        <v>4.9589981730000003</v>
      </c>
      <c r="IP49" s="157">
        <v>11.461184628000002</v>
      </c>
      <c r="IQ49" s="157">
        <v>3.8846130880000005</v>
      </c>
      <c r="IR49" s="157">
        <v>1.9458225689999999</v>
      </c>
      <c r="IS49" s="157"/>
    </row>
    <row r="50" spans="1:253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0">
        <v>1.5043003619999999</v>
      </c>
      <c r="GY50" s="160">
        <v>1.9451833569999999</v>
      </c>
      <c r="GZ50" s="160">
        <v>2.506279556</v>
      </c>
      <c r="HA50" s="160">
        <v>1.178971794</v>
      </c>
      <c r="HB50" s="160">
        <v>1.490869019</v>
      </c>
      <c r="HC50" s="160">
        <v>5.068332088</v>
      </c>
      <c r="HD50" s="160">
        <v>1.7820659189999999</v>
      </c>
      <c r="HE50" s="160">
        <v>4.5479717270000002</v>
      </c>
      <c r="HF50" s="160">
        <v>3.1899397570000003</v>
      </c>
      <c r="HG50" s="160">
        <v>2.0186776719999999</v>
      </c>
      <c r="HH50" s="160">
        <v>3.8896541020000006</v>
      </c>
      <c r="HI50" s="160">
        <v>8.8005229660000008</v>
      </c>
      <c r="HJ50" s="165">
        <v>0.66928701000000002</v>
      </c>
      <c r="HK50" s="165">
        <v>3.5064679500000002</v>
      </c>
      <c r="HL50" s="165">
        <v>5.6392867210000004</v>
      </c>
      <c r="HM50" s="165">
        <v>3.7550606399999999</v>
      </c>
      <c r="HN50" s="165">
        <v>2.0574687250000001</v>
      </c>
      <c r="HO50" s="165">
        <v>7.5181014089999998</v>
      </c>
      <c r="HP50" s="165">
        <v>7.1654252170000001</v>
      </c>
      <c r="HQ50" s="165">
        <v>5.6760161989999993</v>
      </c>
      <c r="HR50" s="165">
        <v>3.5302225149999997</v>
      </c>
      <c r="HS50" s="165">
        <v>4.0809897820000005</v>
      </c>
      <c r="HT50" s="165">
        <v>2.6073906290000002</v>
      </c>
      <c r="HU50" s="165">
        <v>4.8572026210000008</v>
      </c>
      <c r="HV50" s="165">
        <v>3.1528936610000002</v>
      </c>
      <c r="HW50" s="165">
        <v>5.5770433220000006</v>
      </c>
      <c r="HX50" s="165">
        <v>2.7896342810000001</v>
      </c>
      <c r="HY50" s="165">
        <v>7.7599792150000004</v>
      </c>
      <c r="HZ50" s="165">
        <v>5.1520152680000004</v>
      </c>
      <c r="IA50" s="165">
        <v>6.0622959090000004</v>
      </c>
      <c r="IB50" s="165">
        <v>2.0887943949999999</v>
      </c>
      <c r="IC50" s="165">
        <v>11.877859946000001</v>
      </c>
      <c r="ID50" s="165">
        <v>2.7038656159999999</v>
      </c>
      <c r="IE50" s="165">
        <v>2.0049638570000003</v>
      </c>
      <c r="IF50" s="165">
        <v>4.0330299410000006</v>
      </c>
      <c r="IG50" s="165">
        <v>1.4705019319999999</v>
      </c>
      <c r="IH50" s="160">
        <v>2.2444666959999999</v>
      </c>
      <c r="II50" s="160">
        <v>4.4900362889999998</v>
      </c>
      <c r="IJ50" s="160">
        <v>5.638468166</v>
      </c>
      <c r="IK50" s="160">
        <v>7.2022718260000005</v>
      </c>
      <c r="IL50" s="160">
        <v>5.0149778630000004</v>
      </c>
      <c r="IM50" s="160">
        <v>5.9193940879999998</v>
      </c>
      <c r="IN50" s="160">
        <v>8.8656078980000004</v>
      </c>
      <c r="IO50" s="160">
        <v>4.9589981730000003</v>
      </c>
      <c r="IP50" s="160">
        <v>11.461184628000002</v>
      </c>
      <c r="IQ50" s="160">
        <v>3.8846130880000005</v>
      </c>
      <c r="IR50" s="160">
        <v>1.9458225689999999</v>
      </c>
      <c r="IS50" s="160"/>
    </row>
    <row r="51" spans="1:253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7">
        <v>0</v>
      </c>
      <c r="GY51" s="157">
        <v>0</v>
      </c>
      <c r="GZ51" s="157">
        <v>0</v>
      </c>
      <c r="HA51" s="157">
        <v>0</v>
      </c>
      <c r="HB51" s="157">
        <v>0</v>
      </c>
      <c r="HC51" s="157">
        <v>0</v>
      </c>
      <c r="HD51" s="157">
        <v>0</v>
      </c>
      <c r="HE51" s="157">
        <v>0</v>
      </c>
      <c r="HF51" s="157">
        <v>0</v>
      </c>
      <c r="HG51" s="157">
        <v>0</v>
      </c>
      <c r="HH51" s="157">
        <v>0</v>
      </c>
      <c r="HI51" s="157">
        <v>1.5</v>
      </c>
      <c r="HJ51" s="162">
        <v>0</v>
      </c>
      <c r="HK51" s="162">
        <v>0</v>
      </c>
      <c r="HL51" s="162">
        <v>0</v>
      </c>
      <c r="HM51" s="162">
        <v>0.10678594399999999</v>
      </c>
      <c r="HN51" s="162">
        <v>0</v>
      </c>
      <c r="HO51" s="162">
        <v>0</v>
      </c>
      <c r="HP51" s="162">
        <v>0</v>
      </c>
      <c r="HQ51" s="162">
        <v>0</v>
      </c>
      <c r="HR51" s="162">
        <v>0</v>
      </c>
      <c r="HS51" s="162">
        <v>0</v>
      </c>
      <c r="HT51" s="162">
        <v>0</v>
      </c>
      <c r="HU51" s="162">
        <v>0.24208153699999999</v>
      </c>
      <c r="HV51" s="162">
        <v>0</v>
      </c>
      <c r="HW51" s="162">
        <v>0</v>
      </c>
      <c r="HX51" s="162">
        <v>0</v>
      </c>
      <c r="HY51" s="162">
        <v>0</v>
      </c>
      <c r="HZ51" s="162">
        <v>0</v>
      </c>
      <c r="IA51" s="162">
        <v>0</v>
      </c>
      <c r="IB51" s="162">
        <v>0</v>
      </c>
      <c r="IC51" s="162">
        <v>0</v>
      </c>
      <c r="ID51" s="162">
        <v>0</v>
      </c>
      <c r="IE51" s="162">
        <v>0</v>
      </c>
      <c r="IF51" s="162">
        <v>0</v>
      </c>
      <c r="IG51" s="162">
        <v>7.2999880000000003E-3</v>
      </c>
      <c r="IH51" s="157">
        <v>0</v>
      </c>
      <c r="II51" s="157">
        <v>0</v>
      </c>
      <c r="IJ51" s="157">
        <v>0</v>
      </c>
      <c r="IK51" s="157">
        <v>0</v>
      </c>
      <c r="IL51" s="157">
        <v>0</v>
      </c>
      <c r="IM51" s="157">
        <v>0</v>
      </c>
      <c r="IN51" s="157">
        <v>0</v>
      </c>
      <c r="IO51" s="157">
        <v>0</v>
      </c>
      <c r="IP51" s="157">
        <v>0</v>
      </c>
      <c r="IQ51" s="157">
        <v>0</v>
      </c>
      <c r="IR51" s="157">
        <v>0</v>
      </c>
      <c r="IS51" s="157"/>
    </row>
    <row r="52" spans="1:253" x14ac:dyDescent="0.25">
      <c r="A52" s="13" t="s">
        <v>148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7">
        <v>303.85200808399998</v>
      </c>
      <c r="GY52" s="157">
        <v>316.977507092</v>
      </c>
      <c r="GZ52" s="157">
        <v>347.24393796700008</v>
      </c>
      <c r="HA52" s="157">
        <v>355.52949793799996</v>
      </c>
      <c r="HB52" s="157">
        <v>332.33551036400002</v>
      </c>
      <c r="HC52" s="157">
        <v>312.69481249100005</v>
      </c>
      <c r="HD52" s="157">
        <v>302.96812647600007</v>
      </c>
      <c r="HE52" s="157">
        <v>271.29613162100003</v>
      </c>
      <c r="HF52" s="157">
        <v>567.14578546000007</v>
      </c>
      <c r="HG52" s="157">
        <v>346.74792765299998</v>
      </c>
      <c r="HH52" s="157">
        <v>408.20683326100004</v>
      </c>
      <c r="HI52" s="157">
        <v>657.39858822200006</v>
      </c>
      <c r="HJ52" s="162">
        <v>181.341411091</v>
      </c>
      <c r="HK52" s="162">
        <v>385.91738994499997</v>
      </c>
      <c r="HL52" s="162">
        <v>360.85312959999999</v>
      </c>
      <c r="HM52" s="162">
        <v>425.32011278099998</v>
      </c>
      <c r="HN52" s="162">
        <v>379.75827940000005</v>
      </c>
      <c r="HO52" s="162">
        <v>376.16636287099999</v>
      </c>
      <c r="HP52" s="162">
        <v>375.14264947200002</v>
      </c>
      <c r="HQ52" s="162">
        <v>342.94069968500003</v>
      </c>
      <c r="HR52" s="162">
        <v>342.60224107299996</v>
      </c>
      <c r="HS52" s="162">
        <v>410.91083505199998</v>
      </c>
      <c r="HT52" s="162">
        <v>378.648813561</v>
      </c>
      <c r="HU52" s="162">
        <v>758.37827643700007</v>
      </c>
      <c r="HV52" s="162">
        <v>178.75361067000003</v>
      </c>
      <c r="HW52" s="162">
        <v>298.87690530699996</v>
      </c>
      <c r="HX52" s="162">
        <v>365.12289758899999</v>
      </c>
      <c r="HY52" s="162">
        <v>437.28073781899997</v>
      </c>
      <c r="HZ52" s="162">
        <v>394.45075673399998</v>
      </c>
      <c r="IA52" s="162">
        <v>388.234656685</v>
      </c>
      <c r="IB52" s="162">
        <v>412.32575068800008</v>
      </c>
      <c r="IC52" s="162">
        <v>355.64025574700003</v>
      </c>
      <c r="ID52" s="162">
        <v>395.47068978499993</v>
      </c>
      <c r="IE52" s="162">
        <v>429.66036855000004</v>
      </c>
      <c r="IF52" s="162">
        <v>447.28206107400001</v>
      </c>
      <c r="IG52" s="162">
        <v>580.46591177400001</v>
      </c>
      <c r="IH52" s="157">
        <v>299.61482596100001</v>
      </c>
      <c r="II52" s="157">
        <v>371.32845624100003</v>
      </c>
      <c r="IJ52" s="157">
        <v>401.85798513800006</v>
      </c>
      <c r="IK52" s="157">
        <v>479.02433666399997</v>
      </c>
      <c r="IL52" s="157">
        <v>414.80375485600001</v>
      </c>
      <c r="IM52" s="157">
        <v>339.37392405799994</v>
      </c>
      <c r="IN52" s="157">
        <v>402.86263168800008</v>
      </c>
      <c r="IO52" s="157">
        <v>435.02445174700006</v>
      </c>
      <c r="IP52" s="157">
        <v>472.89827794899998</v>
      </c>
      <c r="IQ52" s="157">
        <v>426.3226123</v>
      </c>
      <c r="IR52" s="157">
        <v>417.41348724099993</v>
      </c>
      <c r="IS52" s="157"/>
    </row>
    <row r="53" spans="1:253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0">
        <v>190.28405762299997</v>
      </c>
      <c r="GY53" s="160">
        <v>236.825137595</v>
      </c>
      <c r="GZ53" s="160">
        <v>257.98765522200006</v>
      </c>
      <c r="HA53" s="160">
        <v>245.48238980199997</v>
      </c>
      <c r="HB53" s="160">
        <v>287.24945634300002</v>
      </c>
      <c r="HC53" s="160">
        <v>260.59406391700003</v>
      </c>
      <c r="HD53" s="160">
        <v>243.82386563900005</v>
      </c>
      <c r="HE53" s="160">
        <v>225.81579320600002</v>
      </c>
      <c r="HF53" s="160">
        <v>446.022141514</v>
      </c>
      <c r="HG53" s="160">
        <v>286.38313121799996</v>
      </c>
      <c r="HH53" s="160">
        <v>328.60897375600001</v>
      </c>
      <c r="HI53" s="160">
        <v>434.63644425800004</v>
      </c>
      <c r="HJ53" s="165">
        <v>180.843473754</v>
      </c>
      <c r="HK53" s="165">
        <v>237.661585027</v>
      </c>
      <c r="HL53" s="165">
        <v>266.45828618000002</v>
      </c>
      <c r="HM53" s="165">
        <v>264.07780742400001</v>
      </c>
      <c r="HN53" s="165">
        <v>281.40344815100002</v>
      </c>
      <c r="HO53" s="165">
        <v>294.91593565599999</v>
      </c>
      <c r="HP53" s="165">
        <v>283.89934567699999</v>
      </c>
      <c r="HQ53" s="165">
        <v>263.449292662</v>
      </c>
      <c r="HR53" s="165">
        <v>269.56685088899997</v>
      </c>
      <c r="HS53" s="165">
        <v>281.856193018</v>
      </c>
      <c r="HT53" s="165">
        <v>267.917039461</v>
      </c>
      <c r="HU53" s="165">
        <v>489.81014202100005</v>
      </c>
      <c r="HV53" s="165">
        <v>175.00471826200004</v>
      </c>
      <c r="HW53" s="165">
        <v>225.46952313999998</v>
      </c>
      <c r="HX53" s="165">
        <v>279.27905410800003</v>
      </c>
      <c r="HY53" s="165">
        <v>273.92907905299995</v>
      </c>
      <c r="HZ53" s="165">
        <v>283.17093949899999</v>
      </c>
      <c r="IA53" s="165">
        <v>256.19563665800001</v>
      </c>
      <c r="IB53" s="165">
        <v>293.65308302100004</v>
      </c>
      <c r="IC53" s="165">
        <v>264.17495083300003</v>
      </c>
      <c r="ID53" s="165">
        <v>283.58415146399994</v>
      </c>
      <c r="IE53" s="165">
        <v>248.50498493600003</v>
      </c>
      <c r="IF53" s="165">
        <v>284.76021459600003</v>
      </c>
      <c r="IG53" s="165">
        <v>433.861578614</v>
      </c>
      <c r="IH53" s="160">
        <v>202.96262200300001</v>
      </c>
      <c r="II53" s="160">
        <v>272.46587209600006</v>
      </c>
      <c r="IJ53" s="160">
        <v>302.55868385800005</v>
      </c>
      <c r="IK53" s="160">
        <v>324.99023718399997</v>
      </c>
      <c r="IL53" s="160">
        <v>290.82408961499999</v>
      </c>
      <c r="IM53" s="160">
        <v>233.73494453099997</v>
      </c>
      <c r="IN53" s="160">
        <v>268.02734554200003</v>
      </c>
      <c r="IO53" s="160">
        <v>293.55282689500007</v>
      </c>
      <c r="IP53" s="160">
        <v>318.86231609399994</v>
      </c>
      <c r="IQ53" s="160">
        <v>302.00473181899997</v>
      </c>
      <c r="IR53" s="160">
        <v>292.66930648999994</v>
      </c>
      <c r="IS53" s="160"/>
    </row>
    <row r="54" spans="1:253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7">
        <v>113.567950461</v>
      </c>
      <c r="GY54" s="157">
        <v>80.152369496999995</v>
      </c>
      <c r="GZ54" s="157">
        <v>89.256282745000007</v>
      </c>
      <c r="HA54" s="157">
        <v>110.04710813600001</v>
      </c>
      <c r="HB54" s="157">
        <v>45.086054021000002</v>
      </c>
      <c r="HC54" s="157">
        <v>52.100748574000001</v>
      </c>
      <c r="HD54" s="157">
        <v>59.144260837000004</v>
      </c>
      <c r="HE54" s="157">
        <v>45.480338414999999</v>
      </c>
      <c r="HF54" s="157">
        <v>121.12364394600002</v>
      </c>
      <c r="HG54" s="157">
        <v>60.364796435000002</v>
      </c>
      <c r="HH54" s="157">
        <v>79.597859505000002</v>
      </c>
      <c r="HI54" s="157">
        <v>222.76214396400002</v>
      </c>
      <c r="HJ54" s="162">
        <v>0.49793733700000004</v>
      </c>
      <c r="HK54" s="162">
        <v>148.255804918</v>
      </c>
      <c r="HL54" s="162">
        <v>94.394843419999987</v>
      </c>
      <c r="HM54" s="162">
        <v>161.24230535699996</v>
      </c>
      <c r="HN54" s="162">
        <v>98.354831249000014</v>
      </c>
      <c r="HO54" s="162">
        <v>81.250427215000002</v>
      </c>
      <c r="HP54" s="162">
        <v>91.243303795000003</v>
      </c>
      <c r="HQ54" s="162">
        <v>79.491407023000008</v>
      </c>
      <c r="HR54" s="162">
        <v>73.035390184000008</v>
      </c>
      <c r="HS54" s="162">
        <v>129.05464203399998</v>
      </c>
      <c r="HT54" s="162">
        <v>110.73177410000001</v>
      </c>
      <c r="HU54" s="162">
        <v>268.56813441599996</v>
      </c>
      <c r="HV54" s="162">
        <v>3.7488924080000001</v>
      </c>
      <c r="HW54" s="162">
        <v>73.407382166999994</v>
      </c>
      <c r="HX54" s="162">
        <v>85.843843480999993</v>
      </c>
      <c r="HY54" s="162">
        <v>163.35165876600001</v>
      </c>
      <c r="HZ54" s="162">
        <v>111.279817235</v>
      </c>
      <c r="IA54" s="162">
        <v>132.03902002700002</v>
      </c>
      <c r="IB54" s="162">
        <v>118.67266766700001</v>
      </c>
      <c r="IC54" s="162">
        <v>91.465304913999987</v>
      </c>
      <c r="ID54" s="162">
        <v>111.886538321</v>
      </c>
      <c r="IE54" s="162">
        <v>181.15538361399999</v>
      </c>
      <c r="IF54" s="162">
        <v>162.52184647800001</v>
      </c>
      <c r="IG54" s="162">
        <v>146.60433316000001</v>
      </c>
      <c r="IH54" s="157">
        <v>96.652203958000001</v>
      </c>
      <c r="II54" s="157">
        <v>98.862584145</v>
      </c>
      <c r="IJ54" s="157">
        <v>99.299301279999995</v>
      </c>
      <c r="IK54" s="157">
        <v>154.03409948000001</v>
      </c>
      <c r="IL54" s="157">
        <v>123.97966524100001</v>
      </c>
      <c r="IM54" s="157">
        <v>105.63897952699999</v>
      </c>
      <c r="IN54" s="157">
        <v>134.83528614600002</v>
      </c>
      <c r="IO54" s="157">
        <v>141.47162485200002</v>
      </c>
      <c r="IP54" s="157">
        <v>154.03596185500001</v>
      </c>
      <c r="IQ54" s="157">
        <v>124.31788048100002</v>
      </c>
      <c r="IR54" s="157">
        <v>124.744180751</v>
      </c>
      <c r="IS54" s="157"/>
    </row>
    <row r="55" spans="1:253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0">
        <v>497.644703252</v>
      </c>
      <c r="GY55" s="160">
        <v>461.07844755899998</v>
      </c>
      <c r="GZ55" s="160">
        <v>503.29528442100002</v>
      </c>
      <c r="HA55" s="160">
        <v>1229.9007744839998</v>
      </c>
      <c r="HB55" s="160">
        <v>669.81188811800007</v>
      </c>
      <c r="HC55" s="160">
        <v>778.32101483199995</v>
      </c>
      <c r="HD55" s="160">
        <v>552.08463956699995</v>
      </c>
      <c r="HE55" s="160">
        <v>978.107000019</v>
      </c>
      <c r="HF55" s="160">
        <v>1032.2170839519999</v>
      </c>
      <c r="HG55" s="160">
        <v>527.0618680020001</v>
      </c>
      <c r="HH55" s="160">
        <v>541.98395199300001</v>
      </c>
      <c r="HI55" s="160">
        <v>1311.4852857549999</v>
      </c>
      <c r="HJ55" s="165">
        <v>501.03440889699999</v>
      </c>
      <c r="HK55" s="165">
        <v>479.136658614</v>
      </c>
      <c r="HL55" s="165">
        <v>541.91046815699997</v>
      </c>
      <c r="HM55" s="165">
        <v>490.02347988900004</v>
      </c>
      <c r="HN55" s="165">
        <v>545.66746018000003</v>
      </c>
      <c r="HO55" s="165">
        <v>488.26043384400003</v>
      </c>
      <c r="HP55" s="165">
        <v>553.11653568999998</v>
      </c>
      <c r="HQ55" s="165">
        <v>481.67302708700004</v>
      </c>
      <c r="HR55" s="165">
        <v>545.89265405800006</v>
      </c>
      <c r="HS55" s="165">
        <v>469.25483080600003</v>
      </c>
      <c r="HT55" s="165">
        <v>515.93060813800003</v>
      </c>
      <c r="HU55" s="165">
        <v>883.77359831199999</v>
      </c>
      <c r="HV55" s="165">
        <v>558.01460446999999</v>
      </c>
      <c r="HW55" s="165">
        <v>547.137139488</v>
      </c>
      <c r="HX55" s="165">
        <v>668.74631575399997</v>
      </c>
      <c r="HY55" s="165">
        <v>546.71720772499998</v>
      </c>
      <c r="HZ55" s="165">
        <v>599.58814249299996</v>
      </c>
      <c r="IA55" s="165">
        <v>597.26568690900001</v>
      </c>
      <c r="IB55" s="165">
        <v>630.49724762400001</v>
      </c>
      <c r="IC55" s="165">
        <v>635.25651790899997</v>
      </c>
      <c r="ID55" s="165">
        <v>730.64940378999995</v>
      </c>
      <c r="IE55" s="165">
        <v>592.29412067200008</v>
      </c>
      <c r="IF55" s="165">
        <v>724.31812427500006</v>
      </c>
      <c r="IG55" s="165">
        <v>918.96266928399996</v>
      </c>
      <c r="IH55" s="160">
        <v>610.447964361</v>
      </c>
      <c r="II55" s="160">
        <v>739.55053188700003</v>
      </c>
      <c r="IJ55" s="160">
        <v>758.81322253100006</v>
      </c>
      <c r="IK55" s="160">
        <v>758.67116838799984</v>
      </c>
      <c r="IL55" s="160">
        <v>677.11840093300009</v>
      </c>
      <c r="IM55" s="160">
        <v>755.66983923800001</v>
      </c>
      <c r="IN55" s="160">
        <v>726.43484904700006</v>
      </c>
      <c r="IO55" s="160">
        <v>763.33991503600009</v>
      </c>
      <c r="IP55" s="160">
        <v>694.19669639600011</v>
      </c>
      <c r="IQ55" s="160">
        <v>782.76541107599985</v>
      </c>
      <c r="IR55" s="160">
        <v>692.12403439900004</v>
      </c>
      <c r="IS55" s="160"/>
    </row>
    <row r="56" spans="1:253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7">
        <v>262.32104478499997</v>
      </c>
      <c r="GY56" s="157">
        <v>285.17527377499999</v>
      </c>
      <c r="GZ56" s="157">
        <v>273.63009894400005</v>
      </c>
      <c r="HA56" s="157">
        <v>281.73489987100004</v>
      </c>
      <c r="HB56" s="157">
        <v>278.83563601900005</v>
      </c>
      <c r="HC56" s="157">
        <v>286.08662753999999</v>
      </c>
      <c r="HD56" s="157">
        <v>288.82947146900005</v>
      </c>
      <c r="HE56" s="157">
        <v>293.68029157500001</v>
      </c>
      <c r="HF56" s="157">
        <v>288.111464754</v>
      </c>
      <c r="HG56" s="157">
        <v>298.27328750000004</v>
      </c>
      <c r="HH56" s="157">
        <v>293.29591282000001</v>
      </c>
      <c r="HI56" s="157">
        <v>295.55849977100002</v>
      </c>
      <c r="HJ56" s="162">
        <v>286.082180365</v>
      </c>
      <c r="HK56" s="162">
        <v>292.79059751400001</v>
      </c>
      <c r="HL56" s="162">
        <v>303.45636434100004</v>
      </c>
      <c r="HM56" s="162">
        <v>296.16602255600003</v>
      </c>
      <c r="HN56" s="162">
        <v>300.52011501700002</v>
      </c>
      <c r="HO56" s="162">
        <v>294.848576428</v>
      </c>
      <c r="HP56" s="162">
        <v>298.26176945399999</v>
      </c>
      <c r="HQ56" s="162">
        <v>301.71719897000003</v>
      </c>
      <c r="HR56" s="162">
        <v>302.792174381</v>
      </c>
      <c r="HS56" s="162">
        <v>299.64305744300003</v>
      </c>
      <c r="HT56" s="162">
        <v>310.73532037400003</v>
      </c>
      <c r="HU56" s="162">
        <v>310.72400394800002</v>
      </c>
      <c r="HV56" s="162">
        <v>312.32300265599997</v>
      </c>
      <c r="HW56" s="162">
        <v>331.42198351800005</v>
      </c>
      <c r="HX56" s="162">
        <v>334.05569344399998</v>
      </c>
      <c r="HY56" s="162">
        <v>335.54895570399998</v>
      </c>
      <c r="HZ56" s="162">
        <v>340.56868284500001</v>
      </c>
      <c r="IA56" s="162">
        <v>341.02945903299997</v>
      </c>
      <c r="IB56" s="162">
        <v>344.66857101300002</v>
      </c>
      <c r="IC56" s="162">
        <v>359.303275085</v>
      </c>
      <c r="ID56" s="162">
        <v>346.64644049999998</v>
      </c>
      <c r="IE56" s="162">
        <v>348.20600613600004</v>
      </c>
      <c r="IF56" s="162">
        <v>351.10722996100003</v>
      </c>
      <c r="IG56" s="162">
        <v>357.69012692800004</v>
      </c>
      <c r="IH56" s="157">
        <v>361.184453249</v>
      </c>
      <c r="II56" s="157">
        <v>392.58435272100002</v>
      </c>
      <c r="IJ56" s="157">
        <v>393.12575886500002</v>
      </c>
      <c r="IK56" s="157">
        <v>399.79406151699999</v>
      </c>
      <c r="IL56" s="157">
        <v>394.38746515400004</v>
      </c>
      <c r="IM56" s="157">
        <v>391.48082533199999</v>
      </c>
      <c r="IN56" s="157">
        <v>399.55089403199997</v>
      </c>
      <c r="IO56" s="157">
        <v>403.20626392700001</v>
      </c>
      <c r="IP56" s="157">
        <v>403.60310564700001</v>
      </c>
      <c r="IQ56" s="157">
        <v>406.50256355199997</v>
      </c>
      <c r="IR56" s="157">
        <v>405.29356861299999</v>
      </c>
      <c r="IS56" s="157"/>
    </row>
    <row r="57" spans="1:253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7">
        <v>214.613616073</v>
      </c>
      <c r="GY57" s="157">
        <v>145.20234210999999</v>
      </c>
      <c r="GZ57" s="157">
        <v>199.14616286099999</v>
      </c>
      <c r="HA57" s="157">
        <v>911.55902036499992</v>
      </c>
      <c r="HB57" s="157">
        <v>372.93146080300005</v>
      </c>
      <c r="HC57" s="157">
        <v>468.82750163700001</v>
      </c>
      <c r="HD57" s="157">
        <v>243.53976627599997</v>
      </c>
      <c r="HE57" s="157">
        <v>661.94324133999999</v>
      </c>
      <c r="HF57" s="157">
        <v>724.19606864399998</v>
      </c>
      <c r="HG57" s="157">
        <v>206.66281221100002</v>
      </c>
      <c r="HH57" s="157">
        <v>228.83386247200002</v>
      </c>
      <c r="HI57" s="157">
        <v>993.76753768499998</v>
      </c>
      <c r="HJ57" s="162">
        <v>195.75128152600001</v>
      </c>
      <c r="HK57" s="162">
        <v>160.87615720700001</v>
      </c>
      <c r="HL57" s="162">
        <v>208.80188889299998</v>
      </c>
      <c r="HM57" s="162">
        <v>160.52663006899999</v>
      </c>
      <c r="HN57" s="162">
        <v>223.67378062899999</v>
      </c>
      <c r="HO57" s="162">
        <v>170.619080368</v>
      </c>
      <c r="HP57" s="162">
        <v>231.51635789699998</v>
      </c>
      <c r="HQ57" s="162">
        <v>157.328460888</v>
      </c>
      <c r="HR57" s="162">
        <v>222.46480175899998</v>
      </c>
      <c r="HS57" s="162">
        <v>148.82781401499997</v>
      </c>
      <c r="HT57" s="162">
        <v>180.45374373600001</v>
      </c>
      <c r="HU57" s="162">
        <v>546.541921366</v>
      </c>
      <c r="HV57" s="162">
        <v>222.61625670500001</v>
      </c>
      <c r="HW57" s="162">
        <v>163.65733162399999</v>
      </c>
      <c r="HX57" s="162">
        <v>234.34988693299999</v>
      </c>
      <c r="HY57" s="162">
        <v>167.02365900799998</v>
      </c>
      <c r="HZ57" s="162">
        <v>199.73179212400001</v>
      </c>
      <c r="IA57" s="162">
        <v>210.92575491099998</v>
      </c>
      <c r="IB57" s="162">
        <v>240.87436968599999</v>
      </c>
      <c r="IC57" s="162">
        <v>180.22229683</v>
      </c>
      <c r="ID57" s="162">
        <v>239.91005514900002</v>
      </c>
      <c r="IE57" s="162">
        <v>180.33913218799998</v>
      </c>
      <c r="IF57" s="162">
        <v>311.726232616</v>
      </c>
      <c r="IG57" s="162">
        <v>495.84512603299999</v>
      </c>
      <c r="IH57" s="157">
        <v>217.69475839900002</v>
      </c>
      <c r="II57" s="157">
        <v>280.33010949100003</v>
      </c>
      <c r="IJ57" s="157">
        <v>198.994553086</v>
      </c>
      <c r="IK57" s="157">
        <v>286.04875783299997</v>
      </c>
      <c r="IL57" s="157">
        <v>209.276399849</v>
      </c>
      <c r="IM57" s="157">
        <v>273.47520688599997</v>
      </c>
      <c r="IN57" s="157">
        <v>215.64821542999999</v>
      </c>
      <c r="IO57" s="157">
        <v>302.51916913700001</v>
      </c>
      <c r="IP57" s="157">
        <v>223.00429313200002</v>
      </c>
      <c r="IQ57" s="157">
        <v>297.33299452199998</v>
      </c>
      <c r="IR57" s="157">
        <v>259.51501582000003</v>
      </c>
      <c r="IS57" s="157"/>
    </row>
    <row r="58" spans="1:253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7">
        <v>20.710042394000002</v>
      </c>
      <c r="GY58" s="157">
        <v>30.700831674000003</v>
      </c>
      <c r="GZ58" s="157">
        <v>30.519022615999997</v>
      </c>
      <c r="HA58" s="157">
        <v>36.606854247999998</v>
      </c>
      <c r="HB58" s="157">
        <v>18.044791296</v>
      </c>
      <c r="HC58" s="157">
        <v>23.406885655000004</v>
      </c>
      <c r="HD58" s="157">
        <v>19.715401822</v>
      </c>
      <c r="HE58" s="157">
        <v>22.483467103999999</v>
      </c>
      <c r="HF58" s="157">
        <v>19.909550554000003</v>
      </c>
      <c r="HG58" s="157">
        <v>22.125768291</v>
      </c>
      <c r="HH58" s="157">
        <v>19.854176701</v>
      </c>
      <c r="HI58" s="157">
        <v>22.159248299000019</v>
      </c>
      <c r="HJ58" s="162">
        <v>19.200947006</v>
      </c>
      <c r="HK58" s="162">
        <v>25.469903892999998</v>
      </c>
      <c r="HL58" s="162">
        <v>29.652214922999999</v>
      </c>
      <c r="HM58" s="162">
        <v>33.330827264</v>
      </c>
      <c r="HN58" s="162">
        <v>21.473564534000001</v>
      </c>
      <c r="HO58" s="162">
        <v>22.792777048000005</v>
      </c>
      <c r="HP58" s="162">
        <v>23.338408339000001</v>
      </c>
      <c r="HQ58" s="162">
        <v>22.627367229000001</v>
      </c>
      <c r="HR58" s="162">
        <v>20.635677918000003</v>
      </c>
      <c r="HS58" s="162">
        <v>20.783959348</v>
      </c>
      <c r="HT58" s="162">
        <v>24.741544028</v>
      </c>
      <c r="HU58" s="162">
        <v>26.507672998</v>
      </c>
      <c r="HV58" s="162">
        <v>23.075345109000001</v>
      </c>
      <c r="HW58" s="162">
        <v>52.057824346000004</v>
      </c>
      <c r="HX58" s="162">
        <v>100.340735377</v>
      </c>
      <c r="HY58" s="162">
        <v>44.144593012999998</v>
      </c>
      <c r="HZ58" s="162">
        <v>59.287667524000007</v>
      </c>
      <c r="IA58" s="162">
        <v>45.31047296500001</v>
      </c>
      <c r="IB58" s="162">
        <v>44.954306925000004</v>
      </c>
      <c r="IC58" s="162">
        <v>95.73094599400001</v>
      </c>
      <c r="ID58" s="162">
        <v>144.09290814099998</v>
      </c>
      <c r="IE58" s="162">
        <v>63.748982348000006</v>
      </c>
      <c r="IF58" s="162">
        <v>61.484661697999996</v>
      </c>
      <c r="IG58" s="162">
        <v>65.427416323000003</v>
      </c>
      <c r="IH58" s="157">
        <v>31.568752713000006</v>
      </c>
      <c r="II58" s="157">
        <v>66.636069675000002</v>
      </c>
      <c r="IJ58" s="157">
        <v>166.69291058000002</v>
      </c>
      <c r="IK58" s="157">
        <v>72.828349037999985</v>
      </c>
      <c r="IL58" s="157">
        <v>73.454535929999977</v>
      </c>
      <c r="IM58" s="157">
        <v>90.71380701999999</v>
      </c>
      <c r="IN58" s="157">
        <v>111.23573958499999</v>
      </c>
      <c r="IO58" s="157">
        <v>57.614481972</v>
      </c>
      <c r="IP58" s="157">
        <v>67.589297617</v>
      </c>
      <c r="IQ58" s="157">
        <v>78.929853002000002</v>
      </c>
      <c r="IR58" s="157">
        <v>27.315449965999999</v>
      </c>
      <c r="IS58" s="157"/>
    </row>
    <row r="59" spans="1:253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7">
        <v>41.243180448000004</v>
      </c>
      <c r="GY59" s="157">
        <v>41.754725809999996</v>
      </c>
      <c r="GZ59" s="157">
        <v>235.92106307100002</v>
      </c>
      <c r="HA59" s="157">
        <v>69.079582385999998</v>
      </c>
      <c r="HB59" s="157">
        <v>37.462054514000002</v>
      </c>
      <c r="HC59" s="157">
        <v>48.365206979</v>
      </c>
      <c r="HD59" s="157">
        <v>377.46767568700005</v>
      </c>
      <c r="HE59" s="157">
        <v>82.687648748000001</v>
      </c>
      <c r="HF59" s="157">
        <v>41.719500185000001</v>
      </c>
      <c r="HG59" s="157">
        <v>74.673030795000003</v>
      </c>
      <c r="HH59" s="157">
        <v>91.573174350000002</v>
      </c>
      <c r="HI59" s="157">
        <v>195.981298466</v>
      </c>
      <c r="HJ59" s="162">
        <v>8.7232370110000002</v>
      </c>
      <c r="HK59" s="162">
        <v>36.922277418999997</v>
      </c>
      <c r="HL59" s="162">
        <v>266.32573536799998</v>
      </c>
      <c r="HM59" s="162">
        <v>112.82071161100001</v>
      </c>
      <c r="HN59" s="162">
        <v>73.184348212000003</v>
      </c>
      <c r="HO59" s="162">
        <v>54.698986129000005</v>
      </c>
      <c r="HP59" s="162">
        <v>298.66543189600003</v>
      </c>
      <c r="HQ59" s="162">
        <v>141.06646231500002</v>
      </c>
      <c r="HR59" s="162">
        <v>116.66541165300001</v>
      </c>
      <c r="HS59" s="162">
        <v>86.13614930899999</v>
      </c>
      <c r="HT59" s="162">
        <v>151.95670382499998</v>
      </c>
      <c r="HU59" s="162">
        <v>221.055129521</v>
      </c>
      <c r="HV59" s="162">
        <v>17.415824048999998</v>
      </c>
      <c r="HW59" s="162">
        <v>78.238105062000017</v>
      </c>
      <c r="HX59" s="162">
        <v>326.76362183000003</v>
      </c>
      <c r="HY59" s="162">
        <v>102.467831867</v>
      </c>
      <c r="HZ59" s="162">
        <v>98.991499309000005</v>
      </c>
      <c r="IA59" s="162">
        <v>113.05013703199999</v>
      </c>
      <c r="IB59" s="162">
        <v>358.61870580500005</v>
      </c>
      <c r="IC59" s="162">
        <v>99.222745038999989</v>
      </c>
      <c r="ID59" s="162">
        <v>87.804783721000007</v>
      </c>
      <c r="IE59" s="162">
        <v>125.66294286899999</v>
      </c>
      <c r="IF59" s="162">
        <v>157.00334591100003</v>
      </c>
      <c r="IG59" s="162">
        <v>180.805629861</v>
      </c>
      <c r="IH59" s="157">
        <v>48.702143448000001</v>
      </c>
      <c r="II59" s="157">
        <v>65.878293010000007</v>
      </c>
      <c r="IJ59" s="157">
        <v>289.038785163</v>
      </c>
      <c r="IK59" s="157">
        <v>103.99018276699999</v>
      </c>
      <c r="IL59" s="157">
        <v>148.08465399100001</v>
      </c>
      <c r="IM59" s="157">
        <v>101.05044324400001</v>
      </c>
      <c r="IN59" s="157">
        <v>292.63191656100003</v>
      </c>
      <c r="IO59" s="157">
        <v>80.197789756000006</v>
      </c>
      <c r="IP59" s="157">
        <v>105.43594014999999</v>
      </c>
      <c r="IQ59" s="157">
        <v>173.65320180700002</v>
      </c>
      <c r="IR59" s="157">
        <v>158.60008696199998</v>
      </c>
      <c r="IS59" s="157"/>
    </row>
    <row r="60" spans="1:253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0">
        <v>18.764249133</v>
      </c>
      <c r="GY60" s="160">
        <v>14.657161009999999</v>
      </c>
      <c r="GZ60" s="160">
        <v>189.01965766400002</v>
      </c>
      <c r="HA60" s="160">
        <v>19.305537243000003</v>
      </c>
      <c r="HB60" s="160">
        <v>10.407426337</v>
      </c>
      <c r="HC60" s="160">
        <v>18.845349406</v>
      </c>
      <c r="HD60" s="160">
        <v>24.548681719999998</v>
      </c>
      <c r="HE60" s="160">
        <v>52.812218790000003</v>
      </c>
      <c r="HF60" s="160">
        <v>17.866112944000001</v>
      </c>
      <c r="HG60" s="160">
        <v>40.690642056999998</v>
      </c>
      <c r="HH60" s="160">
        <v>70.581661659000005</v>
      </c>
      <c r="HI60" s="160">
        <v>108.21823471399999</v>
      </c>
      <c r="HJ60" s="165">
        <v>8.4503174180000009</v>
      </c>
      <c r="HK60" s="165">
        <v>11.023418969</v>
      </c>
      <c r="HL60" s="165">
        <v>22.997737848999996</v>
      </c>
      <c r="HM60" s="165">
        <v>71.675286880000002</v>
      </c>
      <c r="HN60" s="165">
        <v>30.894451137000001</v>
      </c>
      <c r="HO60" s="165">
        <v>23.537512322000001</v>
      </c>
      <c r="HP60" s="165">
        <v>21.108397910000001</v>
      </c>
      <c r="HQ60" s="165">
        <v>46.838838991000003</v>
      </c>
      <c r="HR60" s="165">
        <v>30.399054747999998</v>
      </c>
      <c r="HS60" s="165">
        <v>47.002787067999996</v>
      </c>
      <c r="HT60" s="165">
        <v>38.919646358999991</v>
      </c>
      <c r="HU60" s="165">
        <v>61.270292998000002</v>
      </c>
      <c r="HV60" s="165">
        <v>17.415824048999998</v>
      </c>
      <c r="HW60" s="165">
        <v>15.68162616</v>
      </c>
      <c r="HX60" s="165">
        <v>22.192588903000001</v>
      </c>
      <c r="HY60" s="165">
        <v>32.830961524999999</v>
      </c>
      <c r="HZ60" s="165">
        <v>32.891077420999999</v>
      </c>
      <c r="IA60" s="165">
        <v>49.269101163999991</v>
      </c>
      <c r="IB60" s="165">
        <v>52.443594742999984</v>
      </c>
      <c r="IC60" s="165">
        <v>42.73939640799999</v>
      </c>
      <c r="ID60" s="165">
        <v>52.187625604999994</v>
      </c>
      <c r="IE60" s="165">
        <v>52.990386037999997</v>
      </c>
      <c r="IF60" s="165">
        <v>48.068290874000006</v>
      </c>
      <c r="IG60" s="165">
        <v>61.459369212000006</v>
      </c>
      <c r="IH60" s="160">
        <v>17.960889546000001</v>
      </c>
      <c r="II60" s="160">
        <v>14.814047390000001</v>
      </c>
      <c r="IJ60" s="160">
        <v>46.996443696</v>
      </c>
      <c r="IK60" s="160">
        <v>65.431476545999999</v>
      </c>
      <c r="IL60" s="160">
        <v>62.052607149000004</v>
      </c>
      <c r="IM60" s="160">
        <v>35.981243816000003</v>
      </c>
      <c r="IN60" s="160">
        <v>74.192838196999986</v>
      </c>
      <c r="IO60" s="160">
        <v>32.002067650000008</v>
      </c>
      <c r="IP60" s="160">
        <v>22.047084529999999</v>
      </c>
      <c r="IQ60" s="160">
        <v>48.677039709999995</v>
      </c>
      <c r="IR60" s="160">
        <v>49.540476529999999</v>
      </c>
      <c r="IS60" s="160"/>
    </row>
    <row r="61" spans="1:253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7">
        <v>5</v>
      </c>
      <c r="GY61" s="157">
        <v>2.4363447000000003</v>
      </c>
      <c r="GZ61" s="157">
        <v>167</v>
      </c>
      <c r="HA61" s="157">
        <v>6.2526553000000007</v>
      </c>
      <c r="HB61" s="157">
        <v>3</v>
      </c>
      <c r="HC61" s="157">
        <v>3.3450000000000002</v>
      </c>
      <c r="HD61" s="157">
        <v>3.0049999999999999</v>
      </c>
      <c r="HE61" s="157">
        <v>22.293528770000002</v>
      </c>
      <c r="HF61" s="157">
        <v>3</v>
      </c>
      <c r="HG61" s="157">
        <v>2.9101815000000002</v>
      </c>
      <c r="HH61" s="157">
        <v>32.111750000000001</v>
      </c>
      <c r="HI61" s="157">
        <v>11.4790145</v>
      </c>
      <c r="HJ61" s="162">
        <v>4</v>
      </c>
      <c r="HK61" s="162">
        <v>4.2638749999999996</v>
      </c>
      <c r="HL61" s="162">
        <v>3.1</v>
      </c>
      <c r="HM61" s="162">
        <v>45.256456806000003</v>
      </c>
      <c r="HN61" s="162">
        <v>6.4</v>
      </c>
      <c r="HO61" s="162">
        <v>5.5</v>
      </c>
      <c r="HP61" s="162">
        <v>2</v>
      </c>
      <c r="HQ61" s="162">
        <v>6</v>
      </c>
      <c r="HR61" s="162">
        <v>5.9998313200000002</v>
      </c>
      <c r="HS61" s="162">
        <v>-1.0451150000000001E-3</v>
      </c>
      <c r="HT61" s="162">
        <v>9.999915660000001</v>
      </c>
      <c r="HU61" s="162">
        <v>11.01553292</v>
      </c>
      <c r="HV61" s="162">
        <v>6.627737647</v>
      </c>
      <c r="HW61" s="162">
        <v>1.3662738990000001</v>
      </c>
      <c r="HX61" s="162">
        <v>1.5</v>
      </c>
      <c r="HY61" s="162">
        <v>12</v>
      </c>
      <c r="HZ61" s="162">
        <v>10.5124616</v>
      </c>
      <c r="IA61" s="162">
        <v>6.5184609560000002</v>
      </c>
      <c r="IB61" s="162">
        <v>7.0026400210000004</v>
      </c>
      <c r="IC61" s="162">
        <v>1.5</v>
      </c>
      <c r="ID61" s="162">
        <v>7.6248199999999997</v>
      </c>
      <c r="IE61" s="162">
        <v>6.5</v>
      </c>
      <c r="IF61" s="162">
        <v>7.5</v>
      </c>
      <c r="IG61" s="162">
        <v>18.714478293999999</v>
      </c>
      <c r="IH61" s="157">
        <v>6.627737647</v>
      </c>
      <c r="II61" s="157">
        <v>1.5</v>
      </c>
      <c r="IJ61" s="157">
        <v>9.5039999999999996</v>
      </c>
      <c r="IK61" s="157">
        <v>28.292877187999999</v>
      </c>
      <c r="IL61" s="157">
        <v>1.499930446</v>
      </c>
      <c r="IM61" s="157">
        <v>6.8419799999999995</v>
      </c>
      <c r="IN61" s="157">
        <v>16.119040000000002</v>
      </c>
      <c r="IO61" s="157">
        <v>6.4192825030000007</v>
      </c>
      <c r="IP61" s="157">
        <v>2.6</v>
      </c>
      <c r="IQ61" s="157">
        <v>7.218267784</v>
      </c>
      <c r="IR61" s="157">
        <v>2.3199999999999998</v>
      </c>
      <c r="IS61" s="157"/>
    </row>
    <row r="62" spans="1:253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7">
        <v>9.3737218999999996</v>
      </c>
      <c r="GY62" s="157">
        <v>6.0894722739999994</v>
      </c>
      <c r="GZ62" s="157">
        <v>9.487838009999999</v>
      </c>
      <c r="HA62" s="157">
        <v>7.3426401859999988</v>
      </c>
      <c r="HB62" s="157">
        <v>3.1594064259999999</v>
      </c>
      <c r="HC62" s="157">
        <v>9.1438699280000009</v>
      </c>
      <c r="HD62" s="157">
        <v>8.631641063</v>
      </c>
      <c r="HE62" s="157">
        <v>13.333719148</v>
      </c>
      <c r="HF62" s="157">
        <v>10.192797962</v>
      </c>
      <c r="HG62" s="157">
        <v>20.781027200999997</v>
      </c>
      <c r="HH62" s="157">
        <v>28.569984221000002</v>
      </c>
      <c r="HI62" s="157">
        <v>70.032026405999986</v>
      </c>
      <c r="HJ62" s="162">
        <v>0.69842334899999969</v>
      </c>
      <c r="HK62" s="162">
        <v>2.0229943599999998</v>
      </c>
      <c r="HL62" s="162">
        <v>8.1000107919999991</v>
      </c>
      <c r="HM62" s="162">
        <v>15.069289813999999</v>
      </c>
      <c r="HN62" s="162">
        <v>10.336424435000001</v>
      </c>
      <c r="HO62" s="162">
        <v>12.143719151000001</v>
      </c>
      <c r="HP62" s="162">
        <v>10.738969989999999</v>
      </c>
      <c r="HQ62" s="162">
        <v>27.511474710000002</v>
      </c>
      <c r="HR62" s="162">
        <v>16.802559879</v>
      </c>
      <c r="HS62" s="162">
        <v>28.536849829999998</v>
      </c>
      <c r="HT62" s="162">
        <v>23.204370296999997</v>
      </c>
      <c r="HU62" s="162">
        <v>36.791467458000007</v>
      </c>
      <c r="HV62" s="162">
        <v>4.0202161239999992</v>
      </c>
      <c r="HW62" s="162">
        <v>6.1566027989999998</v>
      </c>
      <c r="HX62" s="162">
        <v>12.794604133</v>
      </c>
      <c r="HY62" s="162">
        <v>9.5997889560000011</v>
      </c>
      <c r="HZ62" s="162">
        <v>11.612579852</v>
      </c>
      <c r="IA62" s="162">
        <v>27.384644579</v>
      </c>
      <c r="IB62" s="162">
        <v>25.878564189000002</v>
      </c>
      <c r="IC62" s="162">
        <v>29.054169043000002</v>
      </c>
      <c r="ID62" s="162">
        <v>30.744650118000003</v>
      </c>
      <c r="IE62" s="162">
        <v>35.589152184</v>
      </c>
      <c r="IF62" s="162">
        <v>20.903136431000004</v>
      </c>
      <c r="IG62" s="162">
        <v>28.433656696000007</v>
      </c>
      <c r="IH62" s="157">
        <v>4.6095970140000002</v>
      </c>
      <c r="II62" s="157">
        <v>4.7976671450000001</v>
      </c>
      <c r="IJ62" s="157">
        <v>12.655019925000001</v>
      </c>
      <c r="IK62" s="157">
        <v>25.299137942999998</v>
      </c>
      <c r="IL62" s="157">
        <v>29.598558240000003</v>
      </c>
      <c r="IM62" s="157">
        <v>14.267149925999998</v>
      </c>
      <c r="IN62" s="157">
        <v>32.398725514999995</v>
      </c>
      <c r="IO62" s="157">
        <v>16.398954414999999</v>
      </c>
      <c r="IP62" s="157">
        <v>8.0399105720000001</v>
      </c>
      <c r="IQ62" s="157">
        <v>20.515353934000004</v>
      </c>
      <c r="IR62" s="157">
        <v>23.750217762000002</v>
      </c>
      <c r="IS62" s="157"/>
    </row>
    <row r="63" spans="1:253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7">
        <v>0</v>
      </c>
      <c r="GY63" s="157">
        <v>1.8450781360000001</v>
      </c>
      <c r="GZ63" s="157">
        <v>0</v>
      </c>
      <c r="HA63" s="157">
        <v>3.0983894810000003</v>
      </c>
      <c r="HB63" s="157">
        <v>5.5913407999999998E-2</v>
      </c>
      <c r="HC63" s="157">
        <v>1.8824019029999999</v>
      </c>
      <c r="HD63" s="157">
        <v>4.855034045</v>
      </c>
      <c r="HE63" s="157">
        <v>11.448992373000001</v>
      </c>
      <c r="HF63" s="157">
        <v>7.4534400000000001E-2</v>
      </c>
      <c r="HG63" s="157">
        <v>10.605515348999999</v>
      </c>
      <c r="HH63" s="157">
        <v>2.4441829529999994</v>
      </c>
      <c r="HI63" s="157">
        <v>11.517367579000002</v>
      </c>
      <c r="HJ63" s="162">
        <v>0</v>
      </c>
      <c r="HK63" s="162">
        <v>0.21630703000000001</v>
      </c>
      <c r="HL63" s="162">
        <v>3.2644365579999999</v>
      </c>
      <c r="HM63" s="162">
        <v>1.0902978999999988E-2</v>
      </c>
      <c r="HN63" s="162">
        <v>2.3515376800000012</v>
      </c>
      <c r="HO63" s="162">
        <v>0.28710568199999992</v>
      </c>
      <c r="HP63" s="162">
        <v>0.21158413400000017</v>
      </c>
      <c r="HQ63" s="162">
        <v>6.0131807450000005</v>
      </c>
      <c r="HR63" s="162">
        <v>7.4522594000000025E-2</v>
      </c>
      <c r="HS63" s="162">
        <v>12.816336096999999</v>
      </c>
      <c r="HT63" s="162">
        <v>0.47895432200000049</v>
      </c>
      <c r="HU63" s="162">
        <v>3.3292275900000003</v>
      </c>
      <c r="HV63" s="162">
        <v>0.21557721599999999</v>
      </c>
      <c r="HW63" s="162">
        <v>3.9306751580000001</v>
      </c>
      <c r="HX63" s="162">
        <v>2.0990644699999992</v>
      </c>
      <c r="HY63" s="162">
        <v>3.9295738720000002</v>
      </c>
      <c r="HZ63" s="162">
        <v>0.34395837600000051</v>
      </c>
      <c r="IA63" s="162">
        <v>0</v>
      </c>
      <c r="IB63" s="162">
        <v>0.16561581300000033</v>
      </c>
      <c r="IC63" s="162">
        <v>5.4251490999999985E-2</v>
      </c>
      <c r="ID63" s="162">
        <v>6.1869188470000003</v>
      </c>
      <c r="IE63" s="162">
        <v>4.1240110879999996</v>
      </c>
      <c r="IF63" s="162">
        <v>2.2832281679999995</v>
      </c>
      <c r="IG63" s="162">
        <v>0.60891933200000126</v>
      </c>
      <c r="IH63" s="157">
        <v>2.010738221</v>
      </c>
      <c r="II63" s="157">
        <v>0.88449999999999995</v>
      </c>
      <c r="IJ63" s="157">
        <v>0.62982123499999998</v>
      </c>
      <c r="IK63" s="157">
        <v>1.4964637730000003</v>
      </c>
      <c r="IL63" s="157">
        <v>6.9897078429999997</v>
      </c>
      <c r="IM63" s="157">
        <v>3.5798026539999999</v>
      </c>
      <c r="IN63" s="157">
        <v>1.8829649800000006</v>
      </c>
      <c r="IO63" s="157">
        <v>0.32346610499999995</v>
      </c>
      <c r="IP63" s="157">
        <v>0.58358900399999991</v>
      </c>
      <c r="IQ63" s="157">
        <v>6.7106545000000004E-2</v>
      </c>
      <c r="IR63" s="157">
        <v>3.3665896000000431E-2</v>
      </c>
      <c r="IS63" s="157"/>
    </row>
    <row r="64" spans="1:253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7">
        <v>1.2874739369999999</v>
      </c>
      <c r="GY64" s="157">
        <v>1.7540126039999999</v>
      </c>
      <c r="GZ64" s="157">
        <v>9.8645663579999994</v>
      </c>
      <c r="HA64" s="157">
        <v>0.58592898000000004</v>
      </c>
      <c r="HB64" s="157">
        <v>1.791183207</v>
      </c>
      <c r="HC64" s="157">
        <v>1.6021542790000001</v>
      </c>
      <c r="HD64" s="157">
        <v>5.5557533160000006</v>
      </c>
      <c r="HE64" s="157">
        <v>3.3087252029999998</v>
      </c>
      <c r="HF64" s="157">
        <v>1.8815272860000001</v>
      </c>
      <c r="HG64" s="157">
        <v>4.1266647110000001</v>
      </c>
      <c r="HH64" s="157">
        <v>4.9861511890000001</v>
      </c>
      <c r="HI64" s="157">
        <v>13.274086691999999</v>
      </c>
      <c r="HJ64" s="162">
        <v>0.37367410600000001</v>
      </c>
      <c r="HK64" s="162">
        <v>1.8463226159999999</v>
      </c>
      <c r="HL64" s="162">
        <v>5.6023705360000005</v>
      </c>
      <c r="HM64" s="162">
        <v>8.6162173179999986</v>
      </c>
      <c r="HN64" s="162">
        <v>9.194069059000002</v>
      </c>
      <c r="HO64" s="162">
        <v>3.1042675260000001</v>
      </c>
      <c r="HP64" s="162">
        <v>5.7104238230000002</v>
      </c>
      <c r="HQ64" s="162">
        <v>4.8617635730000002</v>
      </c>
      <c r="HR64" s="162">
        <v>5.0369199920000005</v>
      </c>
      <c r="HS64" s="162">
        <v>3.2132262929999995</v>
      </c>
      <c r="HT64" s="162">
        <v>3.0366461169999996</v>
      </c>
      <c r="HU64" s="162">
        <v>8.2351588299999996</v>
      </c>
      <c r="HV64" s="162">
        <v>2.8549330989999997</v>
      </c>
      <c r="HW64" s="162">
        <v>1.3138143410000001</v>
      </c>
      <c r="HX64" s="162">
        <v>2.7481603369999994</v>
      </c>
      <c r="HY64" s="162">
        <v>4.7393387339999995</v>
      </c>
      <c r="HZ64" s="162">
        <v>7.6528176300000004</v>
      </c>
      <c r="IA64" s="162">
        <v>12.800235666000001</v>
      </c>
      <c r="IB64" s="162">
        <v>16.686014757000002</v>
      </c>
      <c r="IC64" s="162">
        <v>9.6552159109999991</v>
      </c>
      <c r="ID64" s="162">
        <v>5.0854766770000008</v>
      </c>
      <c r="IE64" s="162">
        <v>4.3414628030000006</v>
      </c>
      <c r="IF64" s="162">
        <v>15.171207175999999</v>
      </c>
      <c r="IG64" s="162">
        <v>10.802908691999999</v>
      </c>
      <c r="IH64" s="157">
        <v>0.325883331</v>
      </c>
      <c r="II64" s="157">
        <v>4.5575469119999994</v>
      </c>
      <c r="IJ64" s="157">
        <v>21.108269202999999</v>
      </c>
      <c r="IK64" s="157">
        <v>7.6636643089999996</v>
      </c>
      <c r="IL64" s="157">
        <v>21.177577286999998</v>
      </c>
      <c r="IM64" s="157">
        <v>8.652977903</v>
      </c>
      <c r="IN64" s="157">
        <v>21.201774368999999</v>
      </c>
      <c r="IO64" s="157">
        <v>6.2706182540000004</v>
      </c>
      <c r="IP64" s="157">
        <v>8.152824991000001</v>
      </c>
      <c r="IQ64" s="157">
        <v>18.585551484</v>
      </c>
      <c r="IR64" s="157">
        <v>21.254873773</v>
      </c>
      <c r="IS64" s="157"/>
    </row>
    <row r="65" spans="1:253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7">
        <v>3.1030532960000001</v>
      </c>
      <c r="GY65" s="157">
        <v>2.5322532959999999</v>
      </c>
      <c r="GZ65" s="157">
        <v>2.6672532959999997</v>
      </c>
      <c r="HA65" s="157">
        <v>2.0259232959999998</v>
      </c>
      <c r="HB65" s="157">
        <v>2.4009232959999998</v>
      </c>
      <c r="HC65" s="157">
        <v>2.8719232959999998</v>
      </c>
      <c r="HD65" s="157">
        <v>2.5012532959999998</v>
      </c>
      <c r="HE65" s="157">
        <v>2.4272532959999999</v>
      </c>
      <c r="HF65" s="157">
        <v>2.717253296</v>
      </c>
      <c r="HG65" s="157">
        <v>2.2672532959999998</v>
      </c>
      <c r="HH65" s="157">
        <v>2.4695932960000002</v>
      </c>
      <c r="HI65" s="157">
        <v>1.9157395369999999</v>
      </c>
      <c r="HJ65" s="162">
        <v>3.3782199629999998</v>
      </c>
      <c r="HK65" s="162">
        <v>2.6739199629999999</v>
      </c>
      <c r="HL65" s="162">
        <v>2.930919963</v>
      </c>
      <c r="HM65" s="162">
        <v>2.7224199629999997</v>
      </c>
      <c r="HN65" s="162">
        <v>2.6124199629999998</v>
      </c>
      <c r="HO65" s="162">
        <v>2.5024199629999999</v>
      </c>
      <c r="HP65" s="162">
        <v>2.4474199629999998</v>
      </c>
      <c r="HQ65" s="162">
        <v>2.4524199629999996</v>
      </c>
      <c r="HR65" s="162">
        <v>2.4852209630000002</v>
      </c>
      <c r="HS65" s="162">
        <v>2.437419963</v>
      </c>
      <c r="HT65" s="162">
        <v>2.199759963</v>
      </c>
      <c r="HU65" s="162">
        <v>1.8989061999999999</v>
      </c>
      <c r="HV65" s="162">
        <v>3.6973599629999998</v>
      </c>
      <c r="HW65" s="162">
        <v>2.9142599630000001</v>
      </c>
      <c r="HX65" s="162">
        <v>3.050759963</v>
      </c>
      <c r="HY65" s="162">
        <v>2.5622599629999998</v>
      </c>
      <c r="HZ65" s="162">
        <v>2.7692599630000001</v>
      </c>
      <c r="IA65" s="162">
        <v>2.5657599630000001</v>
      </c>
      <c r="IB65" s="162">
        <v>2.7107599630000001</v>
      </c>
      <c r="IC65" s="162">
        <v>2.4757599629999998</v>
      </c>
      <c r="ID65" s="162">
        <v>2.5457599630000001</v>
      </c>
      <c r="IE65" s="162">
        <v>2.4357599629999998</v>
      </c>
      <c r="IF65" s="162">
        <v>2.2107190989999999</v>
      </c>
      <c r="IG65" s="162">
        <v>2.8994061980000003</v>
      </c>
      <c r="IH65" s="157">
        <v>4.386933333</v>
      </c>
      <c r="II65" s="157">
        <v>3.0743333330000002</v>
      </c>
      <c r="IJ65" s="157">
        <v>3.0993333330000001</v>
      </c>
      <c r="IK65" s="157">
        <v>2.6793333330000002</v>
      </c>
      <c r="IL65" s="157">
        <v>2.7868333330000001</v>
      </c>
      <c r="IM65" s="157">
        <v>2.6393333330000002</v>
      </c>
      <c r="IN65" s="157">
        <v>2.5903333330000002</v>
      </c>
      <c r="IO65" s="157">
        <v>2.5897463730000001</v>
      </c>
      <c r="IP65" s="157">
        <v>2.6707599630000001</v>
      </c>
      <c r="IQ65" s="157">
        <v>2.2907599630000002</v>
      </c>
      <c r="IR65" s="157">
        <v>2.1817190989999999</v>
      </c>
      <c r="IS65" s="157"/>
    </row>
    <row r="66" spans="1:253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7">
        <v>22.478931315000001</v>
      </c>
      <c r="GY66" s="157">
        <v>27.097564800000001</v>
      </c>
      <c r="GZ66" s="157">
        <v>46.901405406999999</v>
      </c>
      <c r="HA66" s="157">
        <v>49.774045143000002</v>
      </c>
      <c r="HB66" s="157">
        <v>27.054628176999998</v>
      </c>
      <c r="HC66" s="157">
        <v>29.519857572999999</v>
      </c>
      <c r="HD66" s="157">
        <v>352.91899396700006</v>
      </c>
      <c r="HE66" s="157">
        <v>29.875429958000002</v>
      </c>
      <c r="HF66" s="157">
        <v>23.853387241</v>
      </c>
      <c r="HG66" s="157">
        <v>33.982388738000004</v>
      </c>
      <c r="HH66" s="157">
        <v>20.991512690999997</v>
      </c>
      <c r="HI66" s="157">
        <v>87.763063751999994</v>
      </c>
      <c r="HJ66" s="162">
        <v>0.27291959300000002</v>
      </c>
      <c r="HK66" s="162">
        <v>25.898858449999999</v>
      </c>
      <c r="HL66" s="162">
        <v>243.32799751900001</v>
      </c>
      <c r="HM66" s="162">
        <v>41.145424731000006</v>
      </c>
      <c r="HN66" s="162">
        <v>42.289897074999999</v>
      </c>
      <c r="HO66" s="162">
        <v>31.161473807000004</v>
      </c>
      <c r="HP66" s="162">
        <v>277.55703398600002</v>
      </c>
      <c r="HQ66" s="162">
        <v>94.227623324000021</v>
      </c>
      <c r="HR66" s="162">
        <v>86.266356905000009</v>
      </c>
      <c r="HS66" s="162">
        <v>39.133362240999993</v>
      </c>
      <c r="HT66" s="162">
        <v>113.03705746599999</v>
      </c>
      <c r="HU66" s="162">
        <v>159.784836523</v>
      </c>
      <c r="HV66" s="162">
        <v>0</v>
      </c>
      <c r="HW66" s="162">
        <v>62.556478902000009</v>
      </c>
      <c r="HX66" s="162">
        <v>304.57103292700003</v>
      </c>
      <c r="HY66" s="162">
        <v>69.636870342000009</v>
      </c>
      <c r="HZ66" s="162">
        <v>66.100421888</v>
      </c>
      <c r="IA66" s="162">
        <v>63.781035868000004</v>
      </c>
      <c r="IB66" s="162">
        <v>306.17511106200004</v>
      </c>
      <c r="IC66" s="162">
        <v>56.483348630999998</v>
      </c>
      <c r="ID66" s="162">
        <v>35.617158116000006</v>
      </c>
      <c r="IE66" s="162">
        <v>72.672556830999994</v>
      </c>
      <c r="IF66" s="162">
        <v>108.93505503700001</v>
      </c>
      <c r="IG66" s="162">
        <v>119.34626064899999</v>
      </c>
      <c r="IH66" s="157">
        <v>30.741253902</v>
      </c>
      <c r="II66" s="157">
        <v>51.064245620000001</v>
      </c>
      <c r="IJ66" s="157">
        <v>242.042341467</v>
      </c>
      <c r="IK66" s="157">
        <v>38.558706221000001</v>
      </c>
      <c r="IL66" s="157">
        <v>86.032046842</v>
      </c>
      <c r="IM66" s="157">
        <v>65.069199428000005</v>
      </c>
      <c r="IN66" s="157">
        <v>218.43907836400001</v>
      </c>
      <c r="IO66" s="157">
        <v>48.195722105999998</v>
      </c>
      <c r="IP66" s="157">
        <v>83.388855620000001</v>
      </c>
      <c r="IQ66" s="157">
        <v>124.97616209700001</v>
      </c>
      <c r="IR66" s="157">
        <v>109.05961043199999</v>
      </c>
      <c r="IS66" s="157"/>
    </row>
    <row r="67" spans="1:253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7">
        <v>22.478931315000001</v>
      </c>
      <c r="GY67" s="157">
        <v>27.097564800000001</v>
      </c>
      <c r="GZ67" s="157">
        <v>46.901405406999999</v>
      </c>
      <c r="HA67" s="157">
        <v>49.774045143000002</v>
      </c>
      <c r="HB67" s="157">
        <v>27.054628176999998</v>
      </c>
      <c r="HC67" s="157">
        <v>29.519857572999999</v>
      </c>
      <c r="HD67" s="157">
        <v>27.486033716000005</v>
      </c>
      <c r="HE67" s="157">
        <v>29.875429959000002</v>
      </c>
      <c r="HF67" s="157">
        <v>23.853387241</v>
      </c>
      <c r="HG67" s="157">
        <v>33.982388738000004</v>
      </c>
      <c r="HH67" s="157">
        <v>20.991512690999997</v>
      </c>
      <c r="HI67" s="157">
        <v>28.966010846999996</v>
      </c>
      <c r="HJ67" s="162">
        <v>0.27291959300000002</v>
      </c>
      <c r="HK67" s="162">
        <v>25.898858449999999</v>
      </c>
      <c r="HL67" s="162">
        <v>13.327997526999999</v>
      </c>
      <c r="HM67" s="162">
        <v>41.145424731000006</v>
      </c>
      <c r="HN67" s="162">
        <v>42.289897074999999</v>
      </c>
      <c r="HO67" s="162">
        <v>31.161473807000004</v>
      </c>
      <c r="HP67" s="162">
        <v>53.216877894999996</v>
      </c>
      <c r="HQ67" s="162">
        <v>94.227623324000021</v>
      </c>
      <c r="HR67" s="162">
        <v>59.688302193000006</v>
      </c>
      <c r="HS67" s="162">
        <v>39.133362240999993</v>
      </c>
      <c r="HT67" s="162">
        <v>113.03705746599999</v>
      </c>
      <c r="HU67" s="162">
        <v>159.784836523</v>
      </c>
      <c r="HV67" s="162">
        <v>0</v>
      </c>
      <c r="HW67" s="162">
        <v>62.556478902000009</v>
      </c>
      <c r="HX67" s="162">
        <v>64.483648744999996</v>
      </c>
      <c r="HY67" s="162">
        <v>69.636870342000009</v>
      </c>
      <c r="HZ67" s="162">
        <v>66.100421888</v>
      </c>
      <c r="IA67" s="162">
        <v>63.781035868000004</v>
      </c>
      <c r="IB67" s="162">
        <v>66.08772685000001</v>
      </c>
      <c r="IC67" s="162">
        <v>56.483348630999998</v>
      </c>
      <c r="ID67" s="162">
        <v>35.617158116000006</v>
      </c>
      <c r="IE67" s="162">
        <v>72.672556830999994</v>
      </c>
      <c r="IF67" s="162">
        <v>108.93505503700001</v>
      </c>
      <c r="IG67" s="162">
        <v>104.84626066199999</v>
      </c>
      <c r="IH67" s="157">
        <v>30.741253902</v>
      </c>
      <c r="II67" s="157">
        <v>51.064245620000001</v>
      </c>
      <c r="IJ67" s="157">
        <v>64.504475353999993</v>
      </c>
      <c r="IK67" s="157">
        <v>38.558706221000001</v>
      </c>
      <c r="IL67" s="157">
        <v>86.032046842</v>
      </c>
      <c r="IM67" s="157">
        <v>65.069199428000005</v>
      </c>
      <c r="IN67" s="157">
        <v>40.901212222000005</v>
      </c>
      <c r="IO67" s="157">
        <v>48.195722105999998</v>
      </c>
      <c r="IP67" s="157">
        <v>83.388855620000001</v>
      </c>
      <c r="IQ67" s="157">
        <v>124.97616209700001</v>
      </c>
      <c r="IR67" s="157">
        <v>109.05961043199999</v>
      </c>
      <c r="IS67" s="157"/>
    </row>
    <row r="68" spans="1:253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7">
        <v>0</v>
      </c>
      <c r="GY68" s="157">
        <v>0</v>
      </c>
      <c r="GZ68" s="157">
        <v>0</v>
      </c>
      <c r="HA68" s="157">
        <v>0</v>
      </c>
      <c r="HB68" s="157">
        <v>0</v>
      </c>
      <c r="HC68" s="157">
        <v>0</v>
      </c>
      <c r="HD68" s="157">
        <v>0</v>
      </c>
      <c r="HE68" s="157">
        <v>0</v>
      </c>
      <c r="HF68" s="157">
        <v>0</v>
      </c>
      <c r="HG68" s="157">
        <v>0</v>
      </c>
      <c r="HH68" s="157">
        <v>0</v>
      </c>
      <c r="HI68" s="157">
        <v>0</v>
      </c>
      <c r="HJ68" s="162">
        <v>0</v>
      </c>
      <c r="HK68" s="162">
        <v>0</v>
      </c>
      <c r="HL68" s="162">
        <v>0</v>
      </c>
      <c r="HM68" s="162">
        <v>0</v>
      </c>
      <c r="HN68" s="162">
        <v>0</v>
      </c>
      <c r="HO68" s="162">
        <v>0</v>
      </c>
      <c r="HP68" s="162">
        <v>0</v>
      </c>
      <c r="HQ68" s="162">
        <v>0</v>
      </c>
      <c r="HR68" s="162">
        <v>0</v>
      </c>
      <c r="HS68" s="162">
        <v>0</v>
      </c>
      <c r="HT68" s="162">
        <v>0</v>
      </c>
      <c r="HU68" s="162">
        <v>0</v>
      </c>
      <c r="HV68" s="162">
        <v>0</v>
      </c>
      <c r="HW68" s="162">
        <v>0</v>
      </c>
      <c r="HX68" s="162">
        <v>0</v>
      </c>
      <c r="HY68" s="162">
        <v>0</v>
      </c>
      <c r="HZ68" s="162">
        <v>0</v>
      </c>
      <c r="IA68" s="162">
        <v>0</v>
      </c>
      <c r="IB68" s="162">
        <v>0</v>
      </c>
      <c r="IC68" s="162">
        <v>0</v>
      </c>
      <c r="ID68" s="162">
        <v>0</v>
      </c>
      <c r="IE68" s="162">
        <v>0</v>
      </c>
      <c r="IF68" s="162">
        <v>0</v>
      </c>
      <c r="IG68" s="162">
        <v>0</v>
      </c>
      <c r="IH68" s="157">
        <v>0</v>
      </c>
      <c r="II68" s="157">
        <v>0</v>
      </c>
      <c r="IJ68" s="157">
        <v>0</v>
      </c>
      <c r="IK68" s="157">
        <v>0</v>
      </c>
      <c r="IL68" s="157">
        <v>0</v>
      </c>
      <c r="IM68" s="157">
        <v>0</v>
      </c>
      <c r="IN68" s="157">
        <v>0</v>
      </c>
      <c r="IO68" s="157">
        <v>0</v>
      </c>
      <c r="IP68" s="157">
        <v>0</v>
      </c>
      <c r="IQ68" s="157">
        <v>0</v>
      </c>
      <c r="IR68" s="157">
        <v>0</v>
      </c>
      <c r="IS68" s="157"/>
    </row>
    <row r="69" spans="1:253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7">
        <v>0</v>
      </c>
      <c r="GY69" s="157">
        <v>0</v>
      </c>
      <c r="GZ69" s="157">
        <v>0</v>
      </c>
      <c r="HA69" s="157">
        <v>0</v>
      </c>
      <c r="HB69" s="157">
        <v>0</v>
      </c>
      <c r="HC69" s="157">
        <v>0</v>
      </c>
      <c r="HD69" s="157">
        <v>325.432960251</v>
      </c>
      <c r="HE69" s="157">
        <v>-9.9999999999999986E-10</v>
      </c>
      <c r="HF69" s="157">
        <v>0</v>
      </c>
      <c r="HG69" s="157">
        <v>0</v>
      </c>
      <c r="HH69" s="157">
        <v>0</v>
      </c>
      <c r="HI69" s="157">
        <v>58.797052904999994</v>
      </c>
      <c r="HJ69" s="162">
        <v>0</v>
      </c>
      <c r="HK69" s="162">
        <v>0</v>
      </c>
      <c r="HL69" s="162">
        <v>229.999999992</v>
      </c>
      <c r="HM69" s="162">
        <v>0</v>
      </c>
      <c r="HN69" s="162">
        <v>0</v>
      </c>
      <c r="HO69" s="162">
        <v>0</v>
      </c>
      <c r="HP69" s="162">
        <v>224.34015609100001</v>
      </c>
      <c r="HQ69" s="162">
        <v>0</v>
      </c>
      <c r="HR69" s="162">
        <v>26.578054712</v>
      </c>
      <c r="HS69" s="162">
        <v>0</v>
      </c>
      <c r="HT69" s="162">
        <v>0</v>
      </c>
      <c r="HU69" s="162">
        <v>0</v>
      </c>
      <c r="HV69" s="162">
        <v>0</v>
      </c>
      <c r="HW69" s="162">
        <v>0</v>
      </c>
      <c r="HX69" s="162">
        <v>240.08738418200002</v>
      </c>
      <c r="HY69" s="162">
        <v>0</v>
      </c>
      <c r="HZ69" s="162">
        <v>0</v>
      </c>
      <c r="IA69" s="162">
        <v>0</v>
      </c>
      <c r="IB69" s="162">
        <v>240.08738421200002</v>
      </c>
      <c r="IC69" s="162">
        <v>0</v>
      </c>
      <c r="ID69" s="162">
        <v>0</v>
      </c>
      <c r="IE69" s="162">
        <v>0</v>
      </c>
      <c r="IF69" s="162">
        <v>0</v>
      </c>
      <c r="IG69" s="162">
        <v>14.499999986999999</v>
      </c>
      <c r="IH69" s="157">
        <v>0</v>
      </c>
      <c r="II69" s="157">
        <v>0</v>
      </c>
      <c r="IJ69" s="157">
        <v>177.53786611300001</v>
      </c>
      <c r="IK69" s="157">
        <v>0</v>
      </c>
      <c r="IL69" s="157">
        <v>0</v>
      </c>
      <c r="IM69" s="157">
        <v>0</v>
      </c>
      <c r="IN69" s="157">
        <v>177.53786614200001</v>
      </c>
      <c r="IO69" s="157">
        <v>0</v>
      </c>
      <c r="IP69" s="157">
        <v>0</v>
      </c>
      <c r="IQ69" s="157">
        <v>0</v>
      </c>
      <c r="IR69" s="157">
        <v>0</v>
      </c>
      <c r="IS69" s="157"/>
    </row>
    <row r="70" spans="1:253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62"/>
      <c r="HK70" s="162"/>
      <c r="HL70" s="162"/>
      <c r="HM70" s="162"/>
      <c r="HN70" s="162"/>
      <c r="HO70" s="162"/>
      <c r="HP70" s="162"/>
      <c r="HQ70" s="162"/>
      <c r="HR70" s="162"/>
      <c r="HS70" s="162"/>
      <c r="HT70" s="162"/>
      <c r="HU70" s="162"/>
      <c r="HV70" s="162"/>
      <c r="HW70" s="162"/>
      <c r="HX70" s="162"/>
      <c r="HY70" s="162"/>
      <c r="HZ70" s="162"/>
      <c r="IA70" s="162"/>
      <c r="IB70" s="162"/>
      <c r="IC70" s="162"/>
      <c r="ID70" s="162"/>
      <c r="IE70" s="162"/>
      <c r="IF70" s="162"/>
      <c r="IG70" s="162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</row>
    <row r="71" spans="1:253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7">
        <v>122.85454824699991</v>
      </c>
      <c r="GY71" s="157">
        <v>93.400280959000611</v>
      </c>
      <c r="GZ71" s="157">
        <v>-496.41882633700016</v>
      </c>
      <c r="HA71" s="157">
        <v>-1734.4812734090006</v>
      </c>
      <c r="HB71" s="157">
        <v>-664.55776934599999</v>
      </c>
      <c r="HC71" s="157">
        <v>-214.7344359119993</v>
      </c>
      <c r="HD71" s="157">
        <v>-281.75379703399994</v>
      </c>
      <c r="HE71" s="157">
        <v>-274.96643460799942</v>
      </c>
      <c r="HF71" s="157">
        <v>-491.07974826899999</v>
      </c>
      <c r="HG71" s="157">
        <v>-319.18911852000019</v>
      </c>
      <c r="HH71" s="157">
        <v>48.042428829999153</v>
      </c>
      <c r="HI71" s="157">
        <v>-1803.465695396002</v>
      </c>
      <c r="HJ71" s="162">
        <v>848.96992785400016</v>
      </c>
      <c r="HK71" s="162">
        <v>12.137308710000525</v>
      </c>
      <c r="HL71" s="162">
        <v>-549.28236193999965</v>
      </c>
      <c r="HM71" s="162">
        <v>91.251280878000216</v>
      </c>
      <c r="HN71" s="162">
        <v>296.9289315240012</v>
      </c>
      <c r="HO71" s="162">
        <v>159.03790858000002</v>
      </c>
      <c r="HP71" s="162">
        <v>85.394233523999901</v>
      </c>
      <c r="HQ71" s="162">
        <v>-377.82721408399993</v>
      </c>
      <c r="HR71" s="162">
        <v>-61.838962732000709</v>
      </c>
      <c r="HS71" s="162">
        <v>-238.44118697400017</v>
      </c>
      <c r="HT71" s="162">
        <v>137.45154410699979</v>
      </c>
      <c r="HU71" s="162">
        <v>-2353.1505870380001</v>
      </c>
      <c r="HV71" s="162">
        <v>487.35626008700001</v>
      </c>
      <c r="HW71" s="162">
        <v>110.58905746000028</v>
      </c>
      <c r="HX71" s="162">
        <v>-641.1399070489997</v>
      </c>
      <c r="HY71" s="162">
        <v>758.62583480500007</v>
      </c>
      <c r="HZ71" s="162">
        <v>1042.5764552249993</v>
      </c>
      <c r="IA71" s="162">
        <v>27.670754383999338</v>
      </c>
      <c r="IB71" s="162">
        <v>360.52305825899884</v>
      </c>
      <c r="IC71" s="162">
        <v>-157.20767317000036</v>
      </c>
      <c r="ID71" s="162">
        <v>162.64793679800005</v>
      </c>
      <c r="IE71" s="162">
        <v>-431.02765843399993</v>
      </c>
      <c r="IF71" s="162">
        <v>140.7586171920002</v>
      </c>
      <c r="IG71" s="162">
        <v>-2075.9568085220017</v>
      </c>
      <c r="IH71" s="157">
        <v>60.089517969000553</v>
      </c>
      <c r="II71" s="157">
        <v>-493.7975441399999</v>
      </c>
      <c r="IJ71" s="157">
        <v>-670.20636770200008</v>
      </c>
      <c r="IK71" s="157">
        <v>-129.17630966800016</v>
      </c>
      <c r="IL71" s="157">
        <v>515.85544108499926</v>
      </c>
      <c r="IM71" s="157">
        <v>288.83818403000078</v>
      </c>
      <c r="IN71" s="157">
        <v>394.92014657399977</v>
      </c>
      <c r="IO71" s="157">
        <v>-143.69332220600018</v>
      </c>
      <c r="IP71" s="157">
        <v>-228.85756748999938</v>
      </c>
      <c r="IQ71" s="157">
        <v>-334.17170214900034</v>
      </c>
      <c r="IR71" s="157">
        <v>126.39248026899986</v>
      </c>
      <c r="IS71" s="157"/>
    </row>
    <row r="72" spans="1:253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7"/>
      <c r="GY72" s="157"/>
      <c r="GZ72" s="157"/>
      <c r="HA72" s="157"/>
      <c r="HB72" s="157"/>
      <c r="HC72" s="157"/>
      <c r="HD72" s="157"/>
      <c r="HE72" s="157"/>
      <c r="HF72" s="157"/>
      <c r="HG72" s="157"/>
      <c r="HH72" s="157"/>
      <c r="HI72" s="157"/>
      <c r="HJ72" s="162"/>
      <c r="HK72" s="162"/>
      <c r="HL72" s="162"/>
      <c r="HM72" s="162"/>
      <c r="HN72" s="162"/>
      <c r="HO72" s="162"/>
      <c r="HP72" s="162"/>
      <c r="HQ72" s="162"/>
      <c r="HR72" s="162"/>
      <c r="HS72" s="162"/>
      <c r="HT72" s="162"/>
      <c r="HU72" s="162"/>
      <c r="HV72" s="162"/>
      <c r="HW72" s="162"/>
      <c r="HX72" s="162"/>
      <c r="HY72" s="162"/>
      <c r="HZ72" s="162"/>
      <c r="IA72" s="162"/>
      <c r="IB72" s="162"/>
      <c r="IC72" s="162"/>
      <c r="ID72" s="162"/>
      <c r="IE72" s="162"/>
      <c r="IF72" s="162"/>
      <c r="IG72" s="162"/>
      <c r="IH72" s="157"/>
      <c r="II72" s="157"/>
      <c r="IJ72" s="157"/>
      <c r="IK72" s="157"/>
      <c r="IL72" s="157"/>
      <c r="IM72" s="157"/>
      <c r="IN72" s="157"/>
      <c r="IO72" s="157"/>
      <c r="IP72" s="157"/>
      <c r="IQ72" s="157"/>
      <c r="IR72" s="157"/>
      <c r="IS72" s="157"/>
    </row>
    <row r="73" spans="1:253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7"/>
      <c r="GY73" s="157"/>
      <c r="GZ73" s="157"/>
      <c r="HA73" s="157"/>
      <c r="HB73" s="157"/>
      <c r="HC73" s="157"/>
      <c r="HD73" s="157"/>
      <c r="HE73" s="157"/>
      <c r="HF73" s="157"/>
      <c r="HG73" s="157"/>
      <c r="HH73" s="157"/>
      <c r="HI73" s="157"/>
      <c r="HJ73" s="162"/>
      <c r="HK73" s="162"/>
      <c r="HL73" s="162"/>
      <c r="HM73" s="162"/>
      <c r="HN73" s="162"/>
      <c r="HO73" s="162"/>
      <c r="HP73" s="162"/>
      <c r="HQ73" s="162"/>
      <c r="HR73" s="162"/>
      <c r="HS73" s="162"/>
      <c r="HT73" s="162"/>
      <c r="HU73" s="162"/>
      <c r="HV73" s="162"/>
      <c r="HW73" s="162"/>
      <c r="HX73" s="162"/>
      <c r="HY73" s="162"/>
      <c r="HZ73" s="162"/>
      <c r="IA73" s="162"/>
      <c r="IB73" s="162"/>
      <c r="IC73" s="162"/>
      <c r="ID73" s="162"/>
      <c r="IE73" s="162"/>
      <c r="IF73" s="162"/>
      <c r="IG73" s="162"/>
      <c r="IH73" s="157"/>
      <c r="II73" s="157"/>
      <c r="IJ73" s="157"/>
      <c r="IK73" s="157"/>
      <c r="IL73" s="157"/>
      <c r="IM73" s="157"/>
      <c r="IN73" s="157"/>
      <c r="IO73" s="157"/>
      <c r="IP73" s="157"/>
      <c r="IQ73" s="157"/>
      <c r="IR73" s="157"/>
      <c r="IS73" s="157"/>
    </row>
    <row r="74" spans="1:253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7">
        <v>192.15273772799995</v>
      </c>
      <c r="GY74" s="157">
        <v>329.84726874999996</v>
      </c>
      <c r="GZ74" s="157">
        <v>1087.0036912142689</v>
      </c>
      <c r="HA74" s="157">
        <v>625.24383709500023</v>
      </c>
      <c r="HB74" s="157">
        <v>533.10587041300005</v>
      </c>
      <c r="HC74" s="157">
        <v>634.01283350099993</v>
      </c>
      <c r="HD74" s="157">
        <v>715.00596093059812</v>
      </c>
      <c r="HE74" s="157">
        <v>474.89873150799997</v>
      </c>
      <c r="HF74" s="157">
        <v>612.57603950600014</v>
      </c>
      <c r="HG74" s="157">
        <v>656.4707370399999</v>
      </c>
      <c r="HH74" s="157">
        <v>543.43496989499988</v>
      </c>
      <c r="HI74" s="157">
        <v>2309.1323341470002</v>
      </c>
      <c r="HJ74" s="162">
        <v>351.200546342</v>
      </c>
      <c r="HK74" s="162">
        <v>256.878163347</v>
      </c>
      <c r="HL74" s="162">
        <v>549.36670378999997</v>
      </c>
      <c r="HM74" s="162">
        <v>572.115925404</v>
      </c>
      <c r="HN74" s="162">
        <v>447.30158323800003</v>
      </c>
      <c r="HO74" s="162">
        <v>602.67154546399979</v>
      </c>
      <c r="HP74" s="162">
        <v>670.32467355199992</v>
      </c>
      <c r="HQ74" s="162">
        <v>514.17291009999997</v>
      </c>
      <c r="HR74" s="162">
        <v>782.87648019799997</v>
      </c>
      <c r="HS74" s="162">
        <v>798.04740953099986</v>
      </c>
      <c r="HT74" s="162">
        <v>484.37519161999995</v>
      </c>
      <c r="HU74" s="162">
        <v>1847.869838826</v>
      </c>
      <c r="HV74" s="162">
        <v>150.41103527000001</v>
      </c>
      <c r="HW74" s="162">
        <v>704.32763323999984</v>
      </c>
      <c r="HX74" s="162">
        <v>782.70984796899972</v>
      </c>
      <c r="HY74" s="162">
        <v>635.54538233499989</v>
      </c>
      <c r="HZ74" s="162">
        <v>446.16607789999995</v>
      </c>
      <c r="IA74" s="162">
        <v>745.59017486897312</v>
      </c>
      <c r="IB74" s="162">
        <v>606.82756364900001</v>
      </c>
      <c r="IC74" s="162">
        <v>620.548820933</v>
      </c>
      <c r="ID74" s="162">
        <v>653.03030324600002</v>
      </c>
      <c r="IE74" s="162">
        <v>1056.3443942690001</v>
      </c>
      <c r="IF74" s="162">
        <v>730.54544868900007</v>
      </c>
      <c r="IG74" s="162">
        <v>1247.3256469080002</v>
      </c>
      <c r="IH74" s="157">
        <v>360.286152238</v>
      </c>
      <c r="II74" s="157">
        <v>535.47513248199994</v>
      </c>
      <c r="IJ74" s="157">
        <v>615.89220963100001</v>
      </c>
      <c r="IK74" s="157">
        <v>886.91010285099992</v>
      </c>
      <c r="IL74" s="157">
        <v>363.67095662999998</v>
      </c>
      <c r="IM74" s="157">
        <v>332.22961023699997</v>
      </c>
      <c r="IN74" s="157">
        <v>602.87989839299996</v>
      </c>
      <c r="IO74" s="157">
        <v>349.55572974400008</v>
      </c>
      <c r="IP74" s="157">
        <v>264.53358075799997</v>
      </c>
      <c r="IQ74" s="157">
        <v>658.11103892300002</v>
      </c>
      <c r="IR74" s="157">
        <v>928.61867993700002</v>
      </c>
      <c r="IS74" s="157"/>
    </row>
    <row r="75" spans="1:253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7">
        <v>184.45806172799996</v>
      </c>
      <c r="GY75" s="157">
        <v>323.66625989699997</v>
      </c>
      <c r="GZ75" s="157">
        <v>745.78827330299987</v>
      </c>
      <c r="HA75" s="157">
        <v>616.5801459180002</v>
      </c>
      <c r="HB75" s="157">
        <v>531.32989416200007</v>
      </c>
      <c r="HC75" s="157">
        <v>628.71745793999992</v>
      </c>
      <c r="HD75" s="157">
        <v>411.97029782300007</v>
      </c>
      <c r="HE75" s="157">
        <v>472.35451294299997</v>
      </c>
      <c r="HF75" s="157">
        <v>489.86777134100009</v>
      </c>
      <c r="HG75" s="157">
        <v>647.77833204499996</v>
      </c>
      <c r="HH75" s="157">
        <v>531.89577888399992</v>
      </c>
      <c r="HI75" s="157">
        <v>2249.6624149620002</v>
      </c>
      <c r="HJ75" s="162">
        <v>56.722097298999984</v>
      </c>
      <c r="HK75" s="162">
        <v>256.12129134700001</v>
      </c>
      <c r="HL75" s="162">
        <v>446.67393295800002</v>
      </c>
      <c r="HM75" s="162">
        <v>561.97159128399994</v>
      </c>
      <c r="HN75" s="162">
        <v>446.34024823800002</v>
      </c>
      <c r="HO75" s="162">
        <v>477.93062447399984</v>
      </c>
      <c r="HP75" s="162">
        <v>513.66646919300001</v>
      </c>
      <c r="HQ75" s="162">
        <v>512.26262429299993</v>
      </c>
      <c r="HR75" s="162">
        <v>659.71209988299995</v>
      </c>
      <c r="HS75" s="162">
        <v>660.28680381399988</v>
      </c>
      <c r="HT75" s="162">
        <v>482.92633577599997</v>
      </c>
      <c r="HU75" s="162">
        <v>1715.978650219</v>
      </c>
      <c r="HV75" s="162">
        <v>148.23167074600002</v>
      </c>
      <c r="HW75" s="162">
        <v>566.42913321299989</v>
      </c>
      <c r="HX75" s="162">
        <v>485.77311215999976</v>
      </c>
      <c r="HY75" s="162">
        <v>626.19290550199992</v>
      </c>
      <c r="HZ75" s="162">
        <v>435.90611576099997</v>
      </c>
      <c r="IA75" s="162">
        <v>549.22808893900014</v>
      </c>
      <c r="IB75" s="162">
        <v>599.64698422399999</v>
      </c>
      <c r="IC75" s="162">
        <v>618.97392008700001</v>
      </c>
      <c r="ID75" s="162">
        <v>648.02599124599999</v>
      </c>
      <c r="IE75" s="162">
        <v>1008.8468665370001</v>
      </c>
      <c r="IF75" s="162">
        <v>606.27433354000004</v>
      </c>
      <c r="IG75" s="162">
        <v>1239.5135494280003</v>
      </c>
      <c r="IH75" s="157">
        <v>308.62149716700003</v>
      </c>
      <c r="II75" s="157">
        <v>527.13948275999996</v>
      </c>
      <c r="IJ75" s="157">
        <v>474.64080677700008</v>
      </c>
      <c r="IK75" s="157">
        <v>860.44673445399997</v>
      </c>
      <c r="IL75" s="157">
        <v>347.91515812999995</v>
      </c>
      <c r="IM75" s="157">
        <v>326.91210064699999</v>
      </c>
      <c r="IN75" s="157">
        <v>592.40043401200001</v>
      </c>
      <c r="IO75" s="157">
        <v>288.8359776530001</v>
      </c>
      <c r="IP75" s="157">
        <v>261.40965575799999</v>
      </c>
      <c r="IQ75" s="157">
        <v>596.22092383000006</v>
      </c>
      <c r="IR75" s="157">
        <v>883.52175959600004</v>
      </c>
      <c r="IS75" s="157"/>
    </row>
    <row r="76" spans="1:253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7">
        <v>7.6946760000000003</v>
      </c>
      <c r="GY76" s="157">
        <v>6.1810088530000007</v>
      </c>
      <c r="GZ76" s="157">
        <v>1.2058228309999999</v>
      </c>
      <c r="HA76" s="157">
        <v>8.6636911770000005</v>
      </c>
      <c r="HB76" s="157">
        <v>1.7759762510000001</v>
      </c>
      <c r="HC76" s="157">
        <v>5.2953755610000002</v>
      </c>
      <c r="HD76" s="157">
        <v>0.60692312700000006</v>
      </c>
      <c r="HE76" s="157">
        <v>2.544218565</v>
      </c>
      <c r="HF76" s="157">
        <v>2.979952634</v>
      </c>
      <c r="HG76" s="157">
        <v>8.6924049949999986</v>
      </c>
      <c r="HH76" s="157">
        <v>11.539191011000002</v>
      </c>
      <c r="HI76" s="157">
        <v>6.7265083969999999</v>
      </c>
      <c r="HJ76" s="162">
        <v>4.3542000000000004E-2</v>
      </c>
      <c r="HK76" s="162">
        <v>0.7568720000000001</v>
      </c>
      <c r="HL76" s="162">
        <v>0.46079100000000001</v>
      </c>
      <c r="HM76" s="162">
        <v>10.144334120000002</v>
      </c>
      <c r="HN76" s="162">
        <v>0.96133499999999994</v>
      </c>
      <c r="HO76" s="162">
        <v>2.3693932499999999</v>
      </c>
      <c r="HP76" s="162">
        <v>3.2376322160000002</v>
      </c>
      <c r="HQ76" s="162">
        <v>1.9102858070000002</v>
      </c>
      <c r="HR76" s="162">
        <v>1.5840022660000002</v>
      </c>
      <c r="HS76" s="162">
        <v>0.49872349999999999</v>
      </c>
      <c r="HT76" s="162">
        <v>1.4488558439999999</v>
      </c>
      <c r="HU76" s="162">
        <v>9.4411769999999997</v>
      </c>
      <c r="HV76" s="162">
        <v>2.1793645239999999</v>
      </c>
      <c r="HW76" s="162">
        <v>0.22769010000000001</v>
      </c>
      <c r="HX76" s="162">
        <v>2.4427370179999999</v>
      </c>
      <c r="HY76" s="162">
        <v>9.3524768330000008</v>
      </c>
      <c r="HZ76" s="162">
        <v>10.259962139000001</v>
      </c>
      <c r="IA76" s="162">
        <v>3.4304171329999997</v>
      </c>
      <c r="IB76" s="162">
        <v>7.1805794249999995</v>
      </c>
      <c r="IC76" s="162">
        <v>1.574900846</v>
      </c>
      <c r="ID76" s="162">
        <v>5.0043119999999996</v>
      </c>
      <c r="IE76" s="162">
        <v>1.1074111499999999</v>
      </c>
      <c r="IF76" s="162">
        <v>2.6037714999999997</v>
      </c>
      <c r="IG76" s="162">
        <v>7.8120974799999994</v>
      </c>
      <c r="IH76" s="157">
        <v>0</v>
      </c>
      <c r="II76" s="157">
        <v>8.3356497219999994</v>
      </c>
      <c r="IJ76" s="157">
        <v>2.422942682</v>
      </c>
      <c r="IK76" s="157">
        <v>2.5699564700000002</v>
      </c>
      <c r="IL76" s="157">
        <v>15.755798500000001</v>
      </c>
      <c r="IM76" s="157">
        <v>5.3175095899999993</v>
      </c>
      <c r="IN76" s="157">
        <v>10.479464381000001</v>
      </c>
      <c r="IO76" s="157">
        <v>7.5623311209999997</v>
      </c>
      <c r="IP76" s="157">
        <v>3.1239250000000003</v>
      </c>
      <c r="IQ76" s="157">
        <v>5.5131234809999992</v>
      </c>
      <c r="IR76" s="157">
        <v>5.7114250000000002</v>
      </c>
      <c r="IS76" s="157"/>
    </row>
    <row r="77" spans="1:253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7">
        <v>0</v>
      </c>
      <c r="GY77" s="157">
        <v>0</v>
      </c>
      <c r="GZ77" s="157">
        <v>340.00959508026898</v>
      </c>
      <c r="HA77" s="157">
        <v>0</v>
      </c>
      <c r="HB77" s="157">
        <v>0</v>
      </c>
      <c r="HC77" s="157">
        <v>0</v>
      </c>
      <c r="HD77" s="157">
        <v>302.42873998059798</v>
      </c>
      <c r="HE77" s="157">
        <v>0</v>
      </c>
      <c r="HF77" s="157">
        <v>119.72831553100001</v>
      </c>
      <c r="HG77" s="157">
        <v>0</v>
      </c>
      <c r="HH77" s="157">
        <v>0</v>
      </c>
      <c r="HI77" s="157">
        <v>52.743410787999998</v>
      </c>
      <c r="HJ77" s="162">
        <v>294.43490704300001</v>
      </c>
      <c r="HK77" s="162">
        <v>0</v>
      </c>
      <c r="HL77" s="162">
        <v>102.23197983199999</v>
      </c>
      <c r="HM77" s="162">
        <v>0</v>
      </c>
      <c r="HN77" s="162">
        <v>0</v>
      </c>
      <c r="HO77" s="162">
        <v>122.37152774</v>
      </c>
      <c r="HP77" s="162">
        <v>153.42057214299999</v>
      </c>
      <c r="HQ77" s="162">
        <v>0</v>
      </c>
      <c r="HR77" s="162">
        <v>121.580378049</v>
      </c>
      <c r="HS77" s="162">
        <v>137.26188221699999</v>
      </c>
      <c r="HT77" s="162">
        <v>0</v>
      </c>
      <c r="HU77" s="162">
        <v>122.45001160699999</v>
      </c>
      <c r="HV77" s="162">
        <v>0</v>
      </c>
      <c r="HW77" s="162">
        <v>137.67080992699999</v>
      </c>
      <c r="HX77" s="162">
        <v>294.49399879099997</v>
      </c>
      <c r="HY77" s="162">
        <v>0</v>
      </c>
      <c r="HZ77" s="162">
        <v>0</v>
      </c>
      <c r="IA77" s="162">
        <v>192.93166879697301</v>
      </c>
      <c r="IB77" s="162">
        <v>0</v>
      </c>
      <c r="IC77" s="162">
        <v>0</v>
      </c>
      <c r="ID77" s="162">
        <v>0</v>
      </c>
      <c r="IE77" s="162">
        <v>46.390116582000005</v>
      </c>
      <c r="IF77" s="162">
        <v>121.667343649</v>
      </c>
      <c r="IG77" s="162">
        <v>0</v>
      </c>
      <c r="IH77" s="157">
        <v>51.664655070999999</v>
      </c>
      <c r="II77" s="157">
        <v>0</v>
      </c>
      <c r="IJ77" s="157">
        <v>138.82846017199998</v>
      </c>
      <c r="IK77" s="157">
        <v>23.893411927000002</v>
      </c>
      <c r="IL77" s="157">
        <v>0</v>
      </c>
      <c r="IM77" s="157">
        <v>0</v>
      </c>
      <c r="IN77" s="157">
        <v>0</v>
      </c>
      <c r="IO77" s="157">
        <v>53.157420969999997</v>
      </c>
      <c r="IP77" s="157">
        <v>0</v>
      </c>
      <c r="IQ77" s="157">
        <v>56.376991611999998</v>
      </c>
      <c r="IR77" s="157">
        <v>39.385495341000002</v>
      </c>
      <c r="IS77" s="157"/>
    </row>
    <row r="78" spans="1:253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1">
        <v>-69.298189481000037</v>
      </c>
      <c r="GY78" s="161">
        <v>-236.44698779099934</v>
      </c>
      <c r="GZ78" s="161">
        <v>-1583.422517551269</v>
      </c>
      <c r="HA78" s="161">
        <v>-2359.7251105040009</v>
      </c>
      <c r="HB78" s="161">
        <v>-1197.663639759</v>
      </c>
      <c r="HC78" s="161">
        <v>-848.74726941299923</v>
      </c>
      <c r="HD78" s="161">
        <v>-996.75975796459807</v>
      </c>
      <c r="HE78" s="161">
        <v>-749.86516611599939</v>
      </c>
      <c r="HF78" s="161">
        <v>-1103.6557877750001</v>
      </c>
      <c r="HG78" s="161">
        <v>-975.6598555600001</v>
      </c>
      <c r="HH78" s="161">
        <v>-495.39254106500073</v>
      </c>
      <c r="HI78" s="161">
        <v>-4112.5980295430018</v>
      </c>
      <c r="HJ78" s="166">
        <v>497.76938151200017</v>
      </c>
      <c r="HK78" s="166">
        <v>-244.74085463699947</v>
      </c>
      <c r="HL78" s="166">
        <v>-1098.6490657299996</v>
      </c>
      <c r="HM78" s="166">
        <v>-480.86464452599978</v>
      </c>
      <c r="HN78" s="166">
        <v>-150.37265171399883</v>
      </c>
      <c r="HO78" s="166">
        <v>-443.63363688399977</v>
      </c>
      <c r="HP78" s="166">
        <v>-584.93044002800002</v>
      </c>
      <c r="HQ78" s="166">
        <v>-892.0001241839999</v>
      </c>
      <c r="HR78" s="166">
        <v>-844.71544293000068</v>
      </c>
      <c r="HS78" s="166">
        <v>-1036.488596505</v>
      </c>
      <c r="HT78" s="166">
        <v>-346.92364751300016</v>
      </c>
      <c r="HU78" s="166">
        <v>-4201.0204258640006</v>
      </c>
      <c r="HV78" s="166">
        <v>336.945224817</v>
      </c>
      <c r="HW78" s="166">
        <v>-593.73857577999956</v>
      </c>
      <c r="HX78" s="166">
        <v>-1423.8497550179995</v>
      </c>
      <c r="HY78" s="166">
        <v>123.08045247000018</v>
      </c>
      <c r="HZ78" s="166">
        <v>596.41037732499944</v>
      </c>
      <c r="IA78" s="166">
        <v>-717.91942048497378</v>
      </c>
      <c r="IB78" s="166">
        <v>-246.30450539000117</v>
      </c>
      <c r="IC78" s="166">
        <v>-777.75649410300036</v>
      </c>
      <c r="ID78" s="166">
        <v>-490.38236644799997</v>
      </c>
      <c r="IE78" s="166">
        <v>-1487.372052703</v>
      </c>
      <c r="IF78" s="166">
        <v>-589.78683149699987</v>
      </c>
      <c r="IG78" s="166">
        <v>-3323.2824554300018</v>
      </c>
      <c r="IH78" s="161">
        <v>-300.19663426899945</v>
      </c>
      <c r="II78" s="161">
        <v>-1029.2726766219998</v>
      </c>
      <c r="IJ78" s="161">
        <v>-1286.0985773330001</v>
      </c>
      <c r="IK78" s="161">
        <v>-1016.0864125190001</v>
      </c>
      <c r="IL78" s="161">
        <v>152.18448445499928</v>
      </c>
      <c r="IM78" s="161">
        <v>-43.391426206999199</v>
      </c>
      <c r="IN78" s="161">
        <v>-207.95975181900019</v>
      </c>
      <c r="IO78" s="161">
        <v>-493.24905195000025</v>
      </c>
      <c r="IP78" s="161">
        <v>-493.39114824799935</v>
      </c>
      <c r="IQ78" s="161">
        <v>-992.28274107200036</v>
      </c>
      <c r="IR78" s="161">
        <v>-802.22619966800016</v>
      </c>
      <c r="IS78" s="161"/>
    </row>
    <row r="79" spans="1:253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62"/>
      <c r="HK79" s="162"/>
      <c r="HL79" s="162"/>
      <c r="HM79" s="162"/>
      <c r="HN79" s="162"/>
      <c r="HO79" s="162"/>
      <c r="HP79" s="162"/>
      <c r="HQ79" s="162"/>
      <c r="HR79" s="162"/>
      <c r="HS79" s="162"/>
      <c r="HT79" s="162"/>
      <c r="HU79" s="162"/>
      <c r="HV79" s="162"/>
      <c r="HW79" s="162"/>
      <c r="HX79" s="162"/>
      <c r="HY79" s="162"/>
      <c r="HZ79" s="162"/>
      <c r="IA79" s="162"/>
      <c r="IB79" s="162"/>
      <c r="IC79" s="162"/>
      <c r="ID79" s="162"/>
      <c r="IE79" s="162"/>
      <c r="IF79" s="162"/>
      <c r="IG79" s="162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</row>
    <row r="80" spans="1:253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62"/>
      <c r="HK80" s="162"/>
      <c r="HL80" s="162"/>
      <c r="HM80" s="162"/>
      <c r="HN80" s="162"/>
      <c r="HO80" s="162"/>
      <c r="HP80" s="162"/>
      <c r="HQ80" s="162"/>
      <c r="HR80" s="162"/>
      <c r="HS80" s="162"/>
      <c r="HT80" s="162"/>
      <c r="HU80" s="162"/>
      <c r="HV80" s="162"/>
      <c r="HW80" s="162"/>
      <c r="HX80" s="162"/>
      <c r="HY80" s="162"/>
      <c r="HZ80" s="162"/>
      <c r="IA80" s="162"/>
      <c r="IB80" s="162"/>
      <c r="IC80" s="162"/>
      <c r="ID80" s="162"/>
      <c r="IE80" s="162"/>
      <c r="IF80" s="162"/>
      <c r="IG80" s="162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</row>
    <row r="81" spans="1:253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62"/>
      <c r="HK81" s="162"/>
      <c r="HL81" s="162"/>
      <c r="HM81" s="162"/>
      <c r="HN81" s="162"/>
      <c r="HO81" s="162"/>
      <c r="HP81" s="162"/>
      <c r="HQ81" s="162"/>
      <c r="HR81" s="162"/>
      <c r="HS81" s="162"/>
      <c r="HT81" s="162"/>
      <c r="HU81" s="162"/>
      <c r="HV81" s="162"/>
      <c r="HW81" s="162"/>
      <c r="HX81" s="162"/>
      <c r="HY81" s="162"/>
      <c r="HZ81" s="162"/>
      <c r="IA81" s="162"/>
      <c r="IB81" s="162"/>
      <c r="IC81" s="162"/>
      <c r="ID81" s="162"/>
      <c r="IE81" s="162"/>
      <c r="IF81" s="162"/>
      <c r="IG81" s="162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</row>
    <row r="82" spans="1:253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7">
        <v>3265.1092217005939</v>
      </c>
      <c r="GY82" s="157">
        <v>332.63781257375592</v>
      </c>
      <c r="GZ82" s="157">
        <v>2747.2876135053912</v>
      </c>
      <c r="HA82" s="157">
        <v>5780.6440161487126</v>
      </c>
      <c r="HB82" s="157">
        <v>-1472.5118649612907</v>
      </c>
      <c r="HC82" s="157">
        <v>-566.98698193820314</v>
      </c>
      <c r="HD82" s="157">
        <v>-1617.8525709465098</v>
      </c>
      <c r="HE82" s="157">
        <v>-1106.310041272943</v>
      </c>
      <c r="HF82" s="157">
        <v>-298.84944257130536</v>
      </c>
      <c r="HG82" s="157">
        <v>-281.7899586716909</v>
      </c>
      <c r="HH82" s="157">
        <v>-366.72505644377657</v>
      </c>
      <c r="HI82" s="157">
        <v>324.26417011684805</v>
      </c>
      <c r="HJ82" s="162">
        <v>3433.1500896124794</v>
      </c>
      <c r="HK82" s="162">
        <v>-449.99490536915198</v>
      </c>
      <c r="HL82" s="162">
        <v>-1337.6371232462775</v>
      </c>
      <c r="HM82" s="162">
        <v>624.69097851008917</v>
      </c>
      <c r="HN82" s="162">
        <v>62.865987360629966</v>
      </c>
      <c r="HO82" s="162">
        <v>203.75903081913569</v>
      </c>
      <c r="HP82" s="162">
        <v>186.12085610654944</v>
      </c>
      <c r="HQ82" s="162">
        <v>-901.72490927566446</v>
      </c>
      <c r="HR82" s="162">
        <v>-580.75825553873096</v>
      </c>
      <c r="HS82" s="162">
        <v>578.47406340663656</v>
      </c>
      <c r="HT82" s="162">
        <v>1547.1819274457814</v>
      </c>
      <c r="HU82" s="162">
        <v>-1896.4000410956496</v>
      </c>
      <c r="HV82" s="162">
        <v>1029.8677917933881</v>
      </c>
      <c r="HW82" s="162">
        <v>1248.8458354875102</v>
      </c>
      <c r="HX82" s="162">
        <v>-1076.5904365615702</v>
      </c>
      <c r="HY82" s="162">
        <v>184.8064157339748</v>
      </c>
      <c r="HZ82" s="162">
        <v>2073.3753530151839</v>
      </c>
      <c r="IA82" s="162">
        <v>-329.06301537710061</v>
      </c>
      <c r="IB82" s="162">
        <v>45.372041049668773</v>
      </c>
      <c r="IC82" s="162">
        <v>-418.26394490303596</v>
      </c>
      <c r="ID82" s="162">
        <v>1029.9176726785681</v>
      </c>
      <c r="IE82" s="162">
        <v>1238.8438406987202</v>
      </c>
      <c r="IF82" s="162">
        <v>-915.712402647369</v>
      </c>
      <c r="IG82" s="162">
        <v>-2408.9767489584569</v>
      </c>
      <c r="IH82" s="157">
        <v>47.742805617724223</v>
      </c>
      <c r="II82" s="157">
        <v>-575.5391866699033</v>
      </c>
      <c r="IJ82" s="157">
        <v>-783.67654629411527</v>
      </c>
      <c r="IK82" s="157">
        <v>158.89390416868912</v>
      </c>
      <c r="IL82" s="157">
        <v>-265.47025143900339</v>
      </c>
      <c r="IM82" s="157">
        <v>281.0712814522015</v>
      </c>
      <c r="IN82" s="157">
        <v>4197.8051003901028</v>
      </c>
      <c r="IO82" s="157">
        <v>-1231.1724739461272</v>
      </c>
      <c r="IP82" s="157">
        <v>227.53961273600001</v>
      </c>
      <c r="IQ82" s="157">
        <v>-118.039843483</v>
      </c>
      <c r="IR82" s="157">
        <v>328.64420093000001</v>
      </c>
      <c r="IS82" s="157"/>
    </row>
    <row r="83" spans="1:253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7">
        <v>3265.1092217005939</v>
      </c>
      <c r="GY83" s="157">
        <v>332.63781257375592</v>
      </c>
      <c r="GZ83" s="157">
        <v>2747.2876135053912</v>
      </c>
      <c r="HA83" s="157">
        <v>5780.6440161487126</v>
      </c>
      <c r="HB83" s="157">
        <v>-1472.5118649612907</v>
      </c>
      <c r="HC83" s="157">
        <v>-566.98698193820314</v>
      </c>
      <c r="HD83" s="157">
        <v>-1617.8525709465098</v>
      </c>
      <c r="HE83" s="157">
        <v>-1106.310041272943</v>
      </c>
      <c r="HF83" s="157">
        <v>-298.84944257130536</v>
      </c>
      <c r="HG83" s="157">
        <v>-281.7899586716909</v>
      </c>
      <c r="HH83" s="157">
        <v>-366.72505644377657</v>
      </c>
      <c r="HI83" s="157">
        <v>324.26417011684805</v>
      </c>
      <c r="HJ83" s="162">
        <v>3433.1500896124794</v>
      </c>
      <c r="HK83" s="162">
        <v>-449.99490536915198</v>
      </c>
      <c r="HL83" s="162">
        <v>-1337.6371232462775</v>
      </c>
      <c r="HM83" s="162">
        <v>624.69097851008917</v>
      </c>
      <c r="HN83" s="162">
        <v>62.865987360629966</v>
      </c>
      <c r="HO83" s="162">
        <v>203.75903081913569</v>
      </c>
      <c r="HP83" s="162">
        <v>186.12085610654944</v>
      </c>
      <c r="HQ83" s="162">
        <v>-901.72490927566446</v>
      </c>
      <c r="HR83" s="162">
        <v>-580.75825553873096</v>
      </c>
      <c r="HS83" s="162">
        <v>578.47406340663656</v>
      </c>
      <c r="HT83" s="162">
        <v>1547.1819274457814</v>
      </c>
      <c r="HU83" s="162">
        <v>-1896.4000410956496</v>
      </c>
      <c r="HV83" s="162">
        <v>1029.8677917933881</v>
      </c>
      <c r="HW83" s="162">
        <v>1248.8458354875102</v>
      </c>
      <c r="HX83" s="162">
        <v>-1076.5904365615702</v>
      </c>
      <c r="HY83" s="162">
        <v>184.8064157339748</v>
      </c>
      <c r="HZ83" s="162">
        <v>2073.3753530151839</v>
      </c>
      <c r="IA83" s="162">
        <v>-329.06301537710061</v>
      </c>
      <c r="IB83" s="162">
        <v>45.372041049668773</v>
      </c>
      <c r="IC83" s="162">
        <v>-418.26394490303596</v>
      </c>
      <c r="ID83" s="162">
        <v>1029.9176726785681</v>
      </c>
      <c r="IE83" s="162">
        <v>1238.8438406987202</v>
      </c>
      <c r="IF83" s="162">
        <v>-915.712402647369</v>
      </c>
      <c r="IG83" s="162">
        <v>-2408.9767489584569</v>
      </c>
      <c r="IH83" s="157">
        <v>47.742805617724223</v>
      </c>
      <c r="II83" s="157">
        <v>-575.5391866699033</v>
      </c>
      <c r="IJ83" s="157">
        <v>-783.67654629411527</v>
      </c>
      <c r="IK83" s="157">
        <v>158.89390416868912</v>
      </c>
      <c r="IL83" s="157">
        <v>-265.47025143900339</v>
      </c>
      <c r="IM83" s="157">
        <v>281.0712814522015</v>
      </c>
      <c r="IN83" s="157">
        <v>4197.8051003901028</v>
      </c>
      <c r="IO83" s="157">
        <v>-1231.1724739461272</v>
      </c>
      <c r="IP83" s="157">
        <v>227.53961273600001</v>
      </c>
      <c r="IQ83" s="157">
        <v>-118.039843483</v>
      </c>
      <c r="IR83" s="157">
        <v>328.64420093000001</v>
      </c>
      <c r="IS83" s="157"/>
    </row>
    <row r="84" spans="1:253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7">
        <v>0</v>
      </c>
      <c r="GY84" s="157">
        <v>0</v>
      </c>
      <c r="GZ84" s="157">
        <v>0</v>
      </c>
      <c r="HA84" s="157">
        <v>0</v>
      </c>
      <c r="HB84" s="157">
        <v>0</v>
      </c>
      <c r="HC84" s="157">
        <v>0</v>
      </c>
      <c r="HD84" s="157">
        <v>0</v>
      </c>
      <c r="HE84" s="157">
        <v>0</v>
      </c>
      <c r="HF84" s="157">
        <v>0</v>
      </c>
      <c r="HG84" s="157">
        <v>0</v>
      </c>
      <c r="HH84" s="157">
        <v>0</v>
      </c>
      <c r="HI84" s="157">
        <v>0</v>
      </c>
      <c r="HJ84" s="162">
        <v>0</v>
      </c>
      <c r="HK84" s="162">
        <v>0</v>
      </c>
      <c r="HL84" s="162">
        <v>0</v>
      </c>
      <c r="HM84" s="162">
        <v>0</v>
      </c>
      <c r="HN84" s="162">
        <v>0</v>
      </c>
      <c r="HO84" s="162">
        <v>0</v>
      </c>
      <c r="HP84" s="162">
        <v>0</v>
      </c>
      <c r="HQ84" s="162">
        <v>0</v>
      </c>
      <c r="HR84" s="162">
        <v>0</v>
      </c>
      <c r="HS84" s="162">
        <v>0</v>
      </c>
      <c r="HT84" s="162">
        <v>0</v>
      </c>
      <c r="HU84" s="162">
        <v>0</v>
      </c>
      <c r="HV84" s="162">
        <v>0</v>
      </c>
      <c r="HW84" s="162">
        <v>0</v>
      </c>
      <c r="HX84" s="162">
        <v>0</v>
      </c>
      <c r="HY84" s="162">
        <v>0</v>
      </c>
      <c r="HZ84" s="162">
        <v>0</v>
      </c>
      <c r="IA84" s="162">
        <v>0</v>
      </c>
      <c r="IB84" s="162">
        <v>0</v>
      </c>
      <c r="IC84" s="162">
        <v>0</v>
      </c>
      <c r="ID84" s="162">
        <v>0</v>
      </c>
      <c r="IE84" s="162">
        <v>0</v>
      </c>
      <c r="IF84" s="162">
        <v>0</v>
      </c>
      <c r="IG84" s="162">
        <v>0</v>
      </c>
      <c r="IH84" s="157">
        <v>0</v>
      </c>
      <c r="II84" s="157">
        <v>0</v>
      </c>
      <c r="IJ84" s="157">
        <v>0</v>
      </c>
      <c r="IK84" s="157">
        <v>0</v>
      </c>
      <c r="IL84" s="157">
        <v>0</v>
      </c>
      <c r="IM84" s="157">
        <v>0</v>
      </c>
      <c r="IN84" s="157">
        <v>0</v>
      </c>
      <c r="IO84" s="157">
        <v>0</v>
      </c>
      <c r="IP84" s="157">
        <v>0</v>
      </c>
      <c r="IQ84" s="157">
        <v>0</v>
      </c>
      <c r="IR84" s="157">
        <v>0</v>
      </c>
      <c r="IS84" s="157"/>
    </row>
    <row r="85" spans="1:253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7">
        <v>4295.0021391460004</v>
      </c>
      <c r="GY85" s="157">
        <v>744.30490440200003</v>
      </c>
      <c r="GZ85" s="157">
        <v>3843.2346266222689</v>
      </c>
      <c r="HA85" s="157">
        <v>3277.7335404629998</v>
      </c>
      <c r="HB85" s="157">
        <v>826.15425645799996</v>
      </c>
      <c r="HC85" s="157">
        <v>12.850689056999983</v>
      </c>
      <c r="HD85" s="157">
        <v>673.50562951659799</v>
      </c>
      <c r="HE85" s="157">
        <v>-19.344264469999985</v>
      </c>
      <c r="HF85" s="157">
        <v>889.60978057900002</v>
      </c>
      <c r="HG85" s="157">
        <v>1564.2081516950002</v>
      </c>
      <c r="HH85" s="157">
        <v>1412.6707275889999</v>
      </c>
      <c r="HI85" s="157">
        <v>4682.6580369660005</v>
      </c>
      <c r="HJ85" s="162">
        <v>4669.3002783510001</v>
      </c>
      <c r="HK85" s="162">
        <v>208.52529535299999</v>
      </c>
      <c r="HL85" s="162">
        <v>517.72980428300002</v>
      </c>
      <c r="HM85" s="162">
        <v>573.69443376599997</v>
      </c>
      <c r="HN85" s="162">
        <v>-42.651590705999993</v>
      </c>
      <c r="HO85" s="162">
        <v>581.47083318599994</v>
      </c>
      <c r="HP85" s="162">
        <v>756.03089962800004</v>
      </c>
      <c r="HQ85" s="162">
        <v>378.24541871299999</v>
      </c>
      <c r="HR85" s="162">
        <v>490.88714562700011</v>
      </c>
      <c r="HS85" s="162">
        <v>819.50834425399989</v>
      </c>
      <c r="HT85" s="162">
        <v>2460.0603359159995</v>
      </c>
      <c r="HU85" s="162">
        <v>1855.5574027990001</v>
      </c>
      <c r="HV85" s="162">
        <v>66.738998314999662</v>
      </c>
      <c r="HW85" s="162">
        <v>807.67977038599997</v>
      </c>
      <c r="HX85" s="162">
        <v>490.167820576</v>
      </c>
      <c r="HY85" s="162">
        <v>240.25088086700006</v>
      </c>
      <c r="HZ85" s="162">
        <v>1714.205332215</v>
      </c>
      <c r="IA85" s="162">
        <v>569.62845444797313</v>
      </c>
      <c r="IB85" s="162">
        <v>516.07050295299996</v>
      </c>
      <c r="IC85" s="162">
        <v>358.05901475499991</v>
      </c>
      <c r="ID85" s="162">
        <v>1569.6255521210003</v>
      </c>
      <c r="IE85" s="162">
        <v>1911.5451343749999</v>
      </c>
      <c r="IF85" s="162">
        <v>-213.49222268600002</v>
      </c>
      <c r="IG85" s="162">
        <v>237.59048417999986</v>
      </c>
      <c r="IH85" s="157">
        <v>2352.705991586</v>
      </c>
      <c r="II85" s="157">
        <v>-1097.163570487</v>
      </c>
      <c r="IJ85" s="157">
        <v>755.79403215499997</v>
      </c>
      <c r="IK85" s="157">
        <v>1090.9989846199999</v>
      </c>
      <c r="IL85" s="157">
        <v>-190.93621516400003</v>
      </c>
      <c r="IM85" s="157">
        <v>199.90619304100002</v>
      </c>
      <c r="IN85" s="157">
        <v>4458.6042673970005</v>
      </c>
      <c r="IO85" s="157">
        <v>-535.35289968899997</v>
      </c>
      <c r="IP85" s="157">
        <v>854.28511848599987</v>
      </c>
      <c r="IQ85" s="157">
        <v>169.06762535600006</v>
      </c>
      <c r="IR85" s="157">
        <v>291.93903022800004</v>
      </c>
      <c r="IS85" s="157"/>
    </row>
    <row r="86" spans="1:253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7">
        <v>878.87078529499979</v>
      </c>
      <c r="GY86" s="157">
        <v>-199.69966118699995</v>
      </c>
      <c r="GZ86" s="157">
        <v>3891.5630476390002</v>
      </c>
      <c r="HA86" s="157">
        <v>-3959.8673090810003</v>
      </c>
      <c r="HB86" s="157">
        <v>-447.61397596799998</v>
      </c>
      <c r="HC86" s="157">
        <v>-152.41159611700002</v>
      </c>
      <c r="HD86" s="157">
        <v>147.76389956200001</v>
      </c>
      <c r="HE86" s="157">
        <v>-134.55916714799997</v>
      </c>
      <c r="HF86" s="157">
        <v>649.59886309800004</v>
      </c>
      <c r="HG86" s="157">
        <v>2.7266493959999707</v>
      </c>
      <c r="HH86" s="157">
        <v>475.54838920599997</v>
      </c>
      <c r="HI86" s="157">
        <v>816.09428813000022</v>
      </c>
      <c r="HJ86" s="162">
        <v>918.69324740500008</v>
      </c>
      <c r="HK86" s="162">
        <v>98.310507419999979</v>
      </c>
      <c r="HL86" s="162">
        <v>295.44448527500003</v>
      </c>
      <c r="HM86" s="162">
        <v>286.80615148699997</v>
      </c>
      <c r="HN86" s="162">
        <v>22.000025976000018</v>
      </c>
      <c r="HO86" s="162">
        <v>112.19727048999999</v>
      </c>
      <c r="HP86" s="162">
        <v>266.21093465600001</v>
      </c>
      <c r="HQ86" s="162">
        <v>323.095029673</v>
      </c>
      <c r="HR86" s="162">
        <v>-46.86946810500001</v>
      </c>
      <c r="HS86" s="162">
        <v>214.67323175000001</v>
      </c>
      <c r="HT86" s="162">
        <v>-789.73131593300002</v>
      </c>
      <c r="HU86" s="162">
        <v>671.43699021000009</v>
      </c>
      <c r="HV86" s="162">
        <v>-1347.9420593930004</v>
      </c>
      <c r="HW86" s="162">
        <v>333.27082194099995</v>
      </c>
      <c r="HX86" s="162">
        <v>123.61144247200002</v>
      </c>
      <c r="HY86" s="162">
        <v>-130.738301845</v>
      </c>
      <c r="HZ86" s="162">
        <v>17.451254062</v>
      </c>
      <c r="IA86" s="162">
        <v>23.242960031000003</v>
      </c>
      <c r="IB86" s="162">
        <v>310.91712368599997</v>
      </c>
      <c r="IC86" s="162">
        <v>-15.018666679000015</v>
      </c>
      <c r="ID86" s="162">
        <v>-56.631383043</v>
      </c>
      <c r="IE86" s="162">
        <v>62.704012530000014</v>
      </c>
      <c r="IF86" s="162">
        <v>-365.64037602500002</v>
      </c>
      <c r="IG86" s="162">
        <v>1026.1107919599999</v>
      </c>
      <c r="IH86" s="157">
        <v>184.24045347099985</v>
      </c>
      <c r="II86" s="157">
        <v>-1523.0070610780001</v>
      </c>
      <c r="IJ86" s="157">
        <v>371.33405000500005</v>
      </c>
      <c r="IK86" s="157">
        <v>-91.886324022000025</v>
      </c>
      <c r="IL86" s="157">
        <v>-104.81838329500002</v>
      </c>
      <c r="IM86" s="157">
        <v>186.04631074800002</v>
      </c>
      <c r="IN86" s="157">
        <v>1164.5474922869998</v>
      </c>
      <c r="IO86" s="157">
        <v>-651.47579849600004</v>
      </c>
      <c r="IP86" s="157">
        <v>137.925569731</v>
      </c>
      <c r="IQ86" s="157">
        <v>-466.478838897</v>
      </c>
      <c r="IR86" s="157">
        <v>-11.985017443999999</v>
      </c>
      <c r="IS86" s="157"/>
    </row>
    <row r="87" spans="1:253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7">
        <v>3416.1313538510003</v>
      </c>
      <c r="GY87" s="157">
        <v>944.00456558899998</v>
      </c>
      <c r="GZ87" s="157">
        <v>-48.328421016731014</v>
      </c>
      <c r="HA87" s="157">
        <v>7237.6008495440001</v>
      </c>
      <c r="HB87" s="157">
        <v>1273.7682324259999</v>
      </c>
      <c r="HC87" s="157">
        <v>165.262285174</v>
      </c>
      <c r="HD87" s="157">
        <v>525.74172995459799</v>
      </c>
      <c r="HE87" s="157">
        <v>115.21490267799999</v>
      </c>
      <c r="HF87" s="157">
        <v>240.01091748100004</v>
      </c>
      <c r="HG87" s="157">
        <v>1561.4815022990001</v>
      </c>
      <c r="HH87" s="157">
        <v>937.12233838299983</v>
      </c>
      <c r="HI87" s="157">
        <v>3866.5637488360003</v>
      </c>
      <c r="HJ87" s="162">
        <v>3750.6070309459997</v>
      </c>
      <c r="HK87" s="162">
        <v>110.214787933</v>
      </c>
      <c r="HL87" s="162">
        <v>222.28531900799999</v>
      </c>
      <c r="HM87" s="162">
        <v>286.88828227900001</v>
      </c>
      <c r="HN87" s="162">
        <v>-64.651616682000011</v>
      </c>
      <c r="HO87" s="162">
        <v>469.273562696</v>
      </c>
      <c r="HP87" s="162">
        <v>489.81996497199998</v>
      </c>
      <c r="HQ87" s="162">
        <v>55.150389039999993</v>
      </c>
      <c r="HR87" s="162">
        <v>537.75661373200012</v>
      </c>
      <c r="HS87" s="162">
        <v>604.83511250399988</v>
      </c>
      <c r="HT87" s="162">
        <v>3249.7916518489997</v>
      </c>
      <c r="HU87" s="162">
        <v>1184.1204125890001</v>
      </c>
      <c r="HV87" s="162">
        <v>1414.681057708</v>
      </c>
      <c r="HW87" s="162">
        <v>474.40894844500002</v>
      </c>
      <c r="HX87" s="162">
        <v>366.55637810399998</v>
      </c>
      <c r="HY87" s="162">
        <v>370.98918271200006</v>
      </c>
      <c r="HZ87" s="162">
        <v>1696.7540781529999</v>
      </c>
      <c r="IA87" s="162">
        <v>546.38549441697307</v>
      </c>
      <c r="IB87" s="162">
        <v>205.15337926700002</v>
      </c>
      <c r="IC87" s="162">
        <v>373.07768143399994</v>
      </c>
      <c r="ID87" s="162">
        <v>1626.2569351640002</v>
      </c>
      <c r="IE87" s="162">
        <v>1848.8411218449999</v>
      </c>
      <c r="IF87" s="162">
        <v>152.148153339</v>
      </c>
      <c r="IG87" s="162">
        <v>-788.52030778000005</v>
      </c>
      <c r="IH87" s="157">
        <v>2168.4655381150001</v>
      </c>
      <c r="II87" s="157">
        <v>425.84349059100003</v>
      </c>
      <c r="IJ87" s="157">
        <v>384.45998214999997</v>
      </c>
      <c r="IK87" s="157">
        <v>1182.8853086419999</v>
      </c>
      <c r="IL87" s="157">
        <v>-86.117831869000014</v>
      </c>
      <c r="IM87" s="157">
        <v>13.859882292999998</v>
      </c>
      <c r="IN87" s="157">
        <v>3294.0567751100002</v>
      </c>
      <c r="IO87" s="157">
        <v>116.12289880700001</v>
      </c>
      <c r="IP87" s="157">
        <v>716.35954875499988</v>
      </c>
      <c r="IQ87" s="157">
        <v>635.54646425300007</v>
      </c>
      <c r="IR87" s="157">
        <v>303.92404767200003</v>
      </c>
      <c r="IS87" s="157"/>
    </row>
    <row r="88" spans="1:253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62"/>
      <c r="HK88" s="162"/>
      <c r="HL88" s="162"/>
      <c r="HM88" s="162"/>
      <c r="HN88" s="162"/>
      <c r="HO88" s="162"/>
      <c r="HP88" s="162"/>
      <c r="HQ88" s="162"/>
      <c r="HR88" s="162"/>
      <c r="HS88" s="162"/>
      <c r="HT88" s="162"/>
      <c r="HU88" s="162"/>
      <c r="HV88" s="162"/>
      <c r="HW88" s="162"/>
      <c r="HX88" s="162"/>
      <c r="HY88" s="162"/>
      <c r="HZ88" s="162"/>
      <c r="IA88" s="162"/>
      <c r="IB88" s="162"/>
      <c r="IC88" s="162"/>
      <c r="ID88" s="162"/>
      <c r="IE88" s="162"/>
      <c r="IF88" s="162"/>
      <c r="IG88" s="162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</row>
    <row r="89" spans="1:253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7">
        <v>878.87078529499979</v>
      </c>
      <c r="GY89" s="157">
        <v>-256.92266118699996</v>
      </c>
      <c r="GZ89" s="157">
        <v>584.56304763899993</v>
      </c>
      <c r="HA89" s="157">
        <v>-151.60730908099998</v>
      </c>
      <c r="HB89" s="157">
        <v>-149.61397596800001</v>
      </c>
      <c r="HC89" s="157">
        <v>-212.03982813000002</v>
      </c>
      <c r="HD89" s="157">
        <v>86.771990187000014</v>
      </c>
      <c r="HE89" s="157">
        <v>95.167832852000004</v>
      </c>
      <c r="HF89" s="157">
        <v>283.94184491299995</v>
      </c>
      <c r="HG89" s="157">
        <v>-247.20535060399999</v>
      </c>
      <c r="HH89" s="157">
        <v>245.05928621799998</v>
      </c>
      <c r="HI89" s="157">
        <v>1135.1805610780002</v>
      </c>
      <c r="HJ89" s="162">
        <v>554.91924740500008</v>
      </c>
      <c r="HK89" s="162">
        <v>-81.689492579999978</v>
      </c>
      <c r="HL89" s="162">
        <v>235.50748527500002</v>
      </c>
      <c r="HM89" s="162">
        <v>142.80615148699999</v>
      </c>
      <c r="HN89" s="162">
        <v>-161.59987958799996</v>
      </c>
      <c r="HO89" s="162">
        <v>-119.844778644</v>
      </c>
      <c r="HP89" s="162">
        <v>127.71093465600002</v>
      </c>
      <c r="HQ89" s="162">
        <v>183.09502967300003</v>
      </c>
      <c r="HR89" s="162">
        <v>-63.479468105000002</v>
      </c>
      <c r="HS89" s="162">
        <v>134.07323174999999</v>
      </c>
      <c r="HT89" s="162">
        <v>-54.879315933000001</v>
      </c>
      <c r="HU89" s="162">
        <v>672.82947132000004</v>
      </c>
      <c r="HV89" s="162">
        <v>-1342.065710309</v>
      </c>
      <c r="HW89" s="162">
        <v>357.43823226299992</v>
      </c>
      <c r="HX89" s="162">
        <v>135.651016115</v>
      </c>
      <c r="HY89" s="162">
        <v>-133.369373564</v>
      </c>
      <c r="HZ89" s="162">
        <v>44.717945753000002</v>
      </c>
      <c r="IA89" s="162">
        <v>41.776765588000004</v>
      </c>
      <c r="IB89" s="162">
        <v>572.01518919099999</v>
      </c>
      <c r="IC89" s="162">
        <v>82.426517996000001</v>
      </c>
      <c r="ID89" s="162">
        <v>-37.658358093000004</v>
      </c>
      <c r="IE89" s="162">
        <v>181.16541122999999</v>
      </c>
      <c r="IF89" s="162">
        <v>-365.56636060800002</v>
      </c>
      <c r="IG89" s="162">
        <v>1201.5641440219999</v>
      </c>
      <c r="IH89" s="157">
        <v>262.28053812300004</v>
      </c>
      <c r="II89" s="157">
        <v>-1674.1639874079999</v>
      </c>
      <c r="IJ89" s="157">
        <v>304.22217989700005</v>
      </c>
      <c r="IK89" s="157">
        <v>-173.73975221100002</v>
      </c>
      <c r="IL89" s="157">
        <v>-140.519369318</v>
      </c>
      <c r="IM89" s="157">
        <v>-191.80422299899999</v>
      </c>
      <c r="IN89" s="157">
        <v>1188.15267423</v>
      </c>
      <c r="IO89" s="157">
        <v>-688.80243422900003</v>
      </c>
      <c r="IP89" s="157">
        <v>152.54492323599999</v>
      </c>
      <c r="IQ89" s="157">
        <v>0</v>
      </c>
      <c r="IR89" s="157">
        <v>0</v>
      </c>
      <c r="IS89" s="157"/>
    </row>
    <row r="90" spans="1:253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7">
        <v>1162.4274716409998</v>
      </c>
      <c r="GY90" s="157">
        <v>308.676937689</v>
      </c>
      <c r="GZ90" s="157">
        <v>597.97486594399993</v>
      </c>
      <c r="HA90" s="157">
        <v>-138.153609776</v>
      </c>
      <c r="HB90" s="157">
        <v>-135.14141665100001</v>
      </c>
      <c r="HC90" s="157">
        <v>-198.34726433100002</v>
      </c>
      <c r="HD90" s="157">
        <v>100.69326934300001</v>
      </c>
      <c r="HE90" s="157">
        <v>108.579651157</v>
      </c>
      <c r="HF90" s="157">
        <v>297.35366321799995</v>
      </c>
      <c r="HG90" s="157">
        <v>-80.099766752999997</v>
      </c>
      <c r="HH90" s="157">
        <v>261.24309498899999</v>
      </c>
      <c r="HI90" s="157">
        <v>1151.0198243730001</v>
      </c>
      <c r="HJ90" s="162">
        <v>822.35032837400001</v>
      </c>
      <c r="HK90" s="162">
        <v>372.12589246100003</v>
      </c>
      <c r="HL90" s="162">
        <v>260.90915541100003</v>
      </c>
      <c r="HM90" s="162">
        <v>159.27805819599999</v>
      </c>
      <c r="HN90" s="162">
        <v>-145.11117287899998</v>
      </c>
      <c r="HO90" s="162">
        <v>-101.87294301200001</v>
      </c>
      <c r="HP90" s="162">
        <v>144.94764362700002</v>
      </c>
      <c r="HQ90" s="162">
        <v>200.24168864400002</v>
      </c>
      <c r="HR90" s="162">
        <v>-46.332809134000001</v>
      </c>
      <c r="HS90" s="162">
        <v>165.698664888</v>
      </c>
      <c r="HT90" s="162">
        <v>-17.824839433000001</v>
      </c>
      <c r="HU90" s="162">
        <v>851.63930425800004</v>
      </c>
      <c r="HV90" s="162">
        <v>986.26709684999992</v>
      </c>
      <c r="HW90" s="162">
        <v>589.62574898799994</v>
      </c>
      <c r="HX90" s="162">
        <v>135.651016115</v>
      </c>
      <c r="HY90" s="162">
        <v>-133.369373564</v>
      </c>
      <c r="HZ90" s="162">
        <v>44.717945753000002</v>
      </c>
      <c r="IA90" s="162">
        <v>41.776765588000004</v>
      </c>
      <c r="IB90" s="162">
        <v>572.01518919099999</v>
      </c>
      <c r="IC90" s="162">
        <v>82.426517996000001</v>
      </c>
      <c r="ID90" s="162">
        <v>-37.658358093000004</v>
      </c>
      <c r="IE90" s="162">
        <v>181.16541122999999</v>
      </c>
      <c r="IF90" s="162">
        <v>-365.56636060800002</v>
      </c>
      <c r="IG90" s="162">
        <v>1201.5641440219999</v>
      </c>
      <c r="IH90" s="157">
        <v>1737.4103849140001</v>
      </c>
      <c r="II90" s="157">
        <v>127.72003228600001</v>
      </c>
      <c r="IJ90" s="157">
        <v>304.22217989700005</v>
      </c>
      <c r="IK90" s="157">
        <v>-173.73975221100002</v>
      </c>
      <c r="IL90" s="157">
        <v>-140.519369318</v>
      </c>
      <c r="IM90" s="157">
        <v>-191.80422299899999</v>
      </c>
      <c r="IN90" s="157">
        <v>1188.15267423</v>
      </c>
      <c r="IO90" s="157">
        <v>-688.80243422900003</v>
      </c>
      <c r="IP90" s="157">
        <v>152.54492323599999</v>
      </c>
      <c r="IQ90" s="157">
        <v>0</v>
      </c>
      <c r="IR90" s="157">
        <v>0</v>
      </c>
      <c r="IS90" s="157"/>
    </row>
    <row r="91" spans="1:253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7">
        <v>283.55668634599999</v>
      </c>
      <c r="GY91" s="157">
        <v>565.59959887599996</v>
      </c>
      <c r="GZ91" s="157">
        <v>13.411818305000001</v>
      </c>
      <c r="HA91" s="157">
        <v>13.453699305000001</v>
      </c>
      <c r="HB91" s="157">
        <v>14.472559317000002</v>
      </c>
      <c r="HC91" s="157">
        <v>13.692563799000002</v>
      </c>
      <c r="HD91" s="157">
        <v>13.921279156000001</v>
      </c>
      <c r="HE91" s="157">
        <v>13.411818305000001</v>
      </c>
      <c r="HF91" s="157">
        <v>13.411818305000001</v>
      </c>
      <c r="HG91" s="157">
        <v>167.10558385100001</v>
      </c>
      <c r="HH91" s="157">
        <v>16.183808770999999</v>
      </c>
      <c r="HI91" s="157">
        <v>15.839263295</v>
      </c>
      <c r="HJ91" s="162">
        <v>267.43108096899999</v>
      </c>
      <c r="HK91" s="162">
        <v>453.81538504100001</v>
      </c>
      <c r="HL91" s="162">
        <v>25.401670136</v>
      </c>
      <c r="HM91" s="162">
        <v>16.471906708999999</v>
      </c>
      <c r="HN91" s="162">
        <v>16.488706708999999</v>
      </c>
      <c r="HO91" s="162">
        <v>17.971835631999998</v>
      </c>
      <c r="HP91" s="162">
        <v>17.236708970999999</v>
      </c>
      <c r="HQ91" s="162">
        <v>17.146658971000001</v>
      </c>
      <c r="HR91" s="162">
        <v>17.146658971000001</v>
      </c>
      <c r="HS91" s="162">
        <v>31.625433138000002</v>
      </c>
      <c r="HT91" s="162">
        <v>37.0544765</v>
      </c>
      <c r="HU91" s="162">
        <v>178.80983293799997</v>
      </c>
      <c r="HV91" s="162">
        <v>2328.3328071589999</v>
      </c>
      <c r="HW91" s="162">
        <v>232.18751672499999</v>
      </c>
      <c r="HX91" s="162">
        <v>0</v>
      </c>
      <c r="HY91" s="162">
        <v>0</v>
      </c>
      <c r="HZ91" s="162">
        <v>0</v>
      </c>
      <c r="IA91" s="162">
        <v>0</v>
      </c>
      <c r="IB91" s="162">
        <v>0</v>
      </c>
      <c r="IC91" s="162">
        <v>0</v>
      </c>
      <c r="ID91" s="162">
        <v>0</v>
      </c>
      <c r="IE91" s="162">
        <v>0</v>
      </c>
      <c r="IF91" s="162">
        <v>0</v>
      </c>
      <c r="IG91" s="162">
        <v>0</v>
      </c>
      <c r="IH91" s="157">
        <v>1475.1298467910001</v>
      </c>
      <c r="II91" s="157">
        <v>1801.884019694</v>
      </c>
      <c r="IJ91" s="157">
        <v>0</v>
      </c>
      <c r="IK91" s="157">
        <v>0</v>
      </c>
      <c r="IL91" s="157">
        <v>0</v>
      </c>
      <c r="IM91" s="157">
        <v>0</v>
      </c>
      <c r="IN91" s="157">
        <v>0</v>
      </c>
      <c r="IO91" s="157">
        <v>0</v>
      </c>
      <c r="IP91" s="157">
        <v>0</v>
      </c>
      <c r="IQ91" s="157">
        <v>0</v>
      </c>
      <c r="IR91" s="157">
        <v>0</v>
      </c>
      <c r="IS91" s="157"/>
    </row>
    <row r="92" spans="1:253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62"/>
      <c r="HK92" s="162"/>
      <c r="HL92" s="162"/>
      <c r="HM92" s="162"/>
      <c r="HN92" s="162"/>
      <c r="HO92" s="162"/>
      <c r="HP92" s="162"/>
      <c r="HQ92" s="162"/>
      <c r="HR92" s="162"/>
      <c r="HS92" s="162"/>
      <c r="HT92" s="162"/>
      <c r="HU92" s="162"/>
      <c r="HV92" s="162"/>
      <c r="HW92" s="162"/>
      <c r="HX92" s="162"/>
      <c r="HY92" s="162"/>
      <c r="HZ92" s="162"/>
      <c r="IA92" s="162"/>
      <c r="IB92" s="162"/>
      <c r="IC92" s="162"/>
      <c r="ID92" s="162"/>
      <c r="IE92" s="162"/>
      <c r="IF92" s="162"/>
      <c r="IG92" s="162"/>
      <c r="IH92" s="157"/>
      <c r="II92" s="157"/>
      <c r="IJ92" s="157"/>
      <c r="IK92" s="157"/>
      <c r="IL92" s="157"/>
      <c r="IM92" s="157"/>
      <c r="IN92" s="157"/>
      <c r="IO92" s="157"/>
      <c r="IP92" s="157"/>
      <c r="IQ92" s="157"/>
      <c r="IR92" s="157"/>
      <c r="IS92" s="157"/>
    </row>
    <row r="93" spans="1:253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7">
        <v>3266.1409289475941</v>
      </c>
      <c r="GY93" s="157">
        <v>342.5019818507559</v>
      </c>
      <c r="GZ93" s="157">
        <v>2748.0598944483913</v>
      </c>
      <c r="HA93" s="157">
        <v>5390.9115314327128</v>
      </c>
      <c r="HB93" s="157">
        <v>-2776.2330160242905</v>
      </c>
      <c r="HC93" s="157">
        <v>-565.62534609320312</v>
      </c>
      <c r="HD93" s="157">
        <v>-1616.3551832725097</v>
      </c>
      <c r="HE93" s="157">
        <v>-1112.0584639579429</v>
      </c>
      <c r="HF93" s="157">
        <v>-536.28480485630541</v>
      </c>
      <c r="HG93" s="157">
        <v>-345.62144534569092</v>
      </c>
      <c r="HH93" s="157">
        <v>-365.24388578577657</v>
      </c>
      <c r="HI93" s="157">
        <v>-113.21893284115195</v>
      </c>
      <c r="HJ93" s="162">
        <v>3433.8951257264794</v>
      </c>
      <c r="HK93" s="162">
        <v>-440.25021083215199</v>
      </c>
      <c r="HL93" s="162">
        <v>-1365.5765090262776</v>
      </c>
      <c r="HM93" s="162">
        <v>626.25425015708913</v>
      </c>
      <c r="HN93" s="162">
        <v>64.756355601629963</v>
      </c>
      <c r="HO93" s="162">
        <v>205.58172745113569</v>
      </c>
      <c r="HP93" s="162">
        <v>189.26097856154945</v>
      </c>
      <c r="HQ93" s="162">
        <v>-1198.2209410146645</v>
      </c>
      <c r="HR93" s="162">
        <v>-879.10302736273093</v>
      </c>
      <c r="HS93" s="162">
        <v>371.66950920663663</v>
      </c>
      <c r="HT93" s="162">
        <v>1748.6344477557814</v>
      </c>
      <c r="HU93" s="162">
        <v>-2366.7857926266497</v>
      </c>
      <c r="HV93" s="162">
        <v>1030.5354381443881</v>
      </c>
      <c r="HW93" s="162">
        <v>985.90775850551017</v>
      </c>
      <c r="HX93" s="162">
        <v>-1074.9725042965702</v>
      </c>
      <c r="HY93" s="162">
        <v>186.08550688797482</v>
      </c>
      <c r="HZ93" s="162">
        <v>2020.388411696184</v>
      </c>
      <c r="IA93" s="162">
        <v>-327.53974793110064</v>
      </c>
      <c r="IB93" s="162">
        <v>46.684215402668777</v>
      </c>
      <c r="IC93" s="162">
        <v>-650.47427473103596</v>
      </c>
      <c r="ID93" s="162">
        <v>788.51952395756803</v>
      </c>
      <c r="IE93" s="162">
        <v>1462.8463502967204</v>
      </c>
      <c r="IF93" s="162">
        <v>-1399.214401017369</v>
      </c>
      <c r="IG93" s="162">
        <v>-2318.042662246457</v>
      </c>
      <c r="IH93" s="157">
        <v>48.518712258724221</v>
      </c>
      <c r="II93" s="157">
        <v>-566.00161425590329</v>
      </c>
      <c r="IJ93" s="157">
        <v>-814.31137424111523</v>
      </c>
      <c r="IK93" s="157">
        <v>360.23016515168911</v>
      </c>
      <c r="IL93" s="157">
        <v>-263.03014650800338</v>
      </c>
      <c r="IM93" s="157">
        <v>164.82111755220149</v>
      </c>
      <c r="IN93" s="157">
        <v>3834.1942206811027</v>
      </c>
      <c r="IO93" s="157">
        <v>-1367.9783080701272</v>
      </c>
      <c r="IP93" s="157">
        <v>0</v>
      </c>
      <c r="IQ93" s="157">
        <v>0</v>
      </c>
      <c r="IR93" s="157">
        <v>0</v>
      </c>
      <c r="IS93" s="157"/>
    </row>
    <row r="94" spans="1:253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7">
        <v>3266.1409289475941</v>
      </c>
      <c r="GY94" s="157">
        <v>342.5019818507559</v>
      </c>
      <c r="GZ94" s="157">
        <v>2748.0598944483913</v>
      </c>
      <c r="HA94" s="157">
        <v>5390.9115314327128</v>
      </c>
      <c r="HB94" s="157">
        <v>-2776.2330160242905</v>
      </c>
      <c r="HC94" s="157">
        <v>-565.62534609320312</v>
      </c>
      <c r="HD94" s="157">
        <v>-1616.3551832725097</v>
      </c>
      <c r="HE94" s="157">
        <v>-1112.0584639579429</v>
      </c>
      <c r="HF94" s="157">
        <v>-536.28480485630541</v>
      </c>
      <c r="HG94" s="157">
        <v>-345.62144534569092</v>
      </c>
      <c r="HH94" s="157">
        <v>-365.24388578577657</v>
      </c>
      <c r="HI94" s="157">
        <v>-113.21893284115195</v>
      </c>
      <c r="HJ94" s="162">
        <v>3433.8951257264794</v>
      </c>
      <c r="HK94" s="162">
        <v>-440.25021083215199</v>
      </c>
      <c r="HL94" s="162">
        <v>-1365.5765090262776</v>
      </c>
      <c r="HM94" s="162">
        <v>626.25425015708913</v>
      </c>
      <c r="HN94" s="162">
        <v>64.756355601629963</v>
      </c>
      <c r="HO94" s="162">
        <v>205.58172745113569</v>
      </c>
      <c r="HP94" s="162">
        <v>189.26097856154945</v>
      </c>
      <c r="HQ94" s="162">
        <v>-1198.2209410146645</v>
      </c>
      <c r="HR94" s="162">
        <v>-879.10302736273093</v>
      </c>
      <c r="HS94" s="162">
        <v>371.66950920663663</v>
      </c>
      <c r="HT94" s="162">
        <v>1748.6344477557814</v>
      </c>
      <c r="HU94" s="162">
        <v>-2366.7857926266497</v>
      </c>
      <c r="HV94" s="162">
        <v>1030.5354381443881</v>
      </c>
      <c r="HW94" s="162">
        <v>985.90775850551017</v>
      </c>
      <c r="HX94" s="162">
        <v>-1074.9725042965702</v>
      </c>
      <c r="HY94" s="162">
        <v>186.08550688797482</v>
      </c>
      <c r="HZ94" s="162">
        <v>2020.388411696184</v>
      </c>
      <c r="IA94" s="162">
        <v>-327.53974793110064</v>
      </c>
      <c r="IB94" s="162">
        <v>46.684215402668777</v>
      </c>
      <c r="IC94" s="162">
        <v>-650.47427473103596</v>
      </c>
      <c r="ID94" s="162">
        <v>788.51952395756803</v>
      </c>
      <c r="IE94" s="162">
        <v>1462.8463502967204</v>
      </c>
      <c r="IF94" s="162">
        <v>-1399.214401017369</v>
      </c>
      <c r="IG94" s="162">
        <v>-2318.042662246457</v>
      </c>
      <c r="IH94" s="157">
        <v>48.518712258724221</v>
      </c>
      <c r="II94" s="157">
        <v>-566.00161425590329</v>
      </c>
      <c r="IJ94" s="157">
        <v>-814.31137424111523</v>
      </c>
      <c r="IK94" s="157">
        <v>360.23016515168911</v>
      </c>
      <c r="IL94" s="157">
        <v>-263.03014650800338</v>
      </c>
      <c r="IM94" s="157">
        <v>164.82111755220149</v>
      </c>
      <c r="IN94" s="157">
        <v>3834.1942206811027</v>
      </c>
      <c r="IO94" s="157">
        <v>-1367.9783080701272</v>
      </c>
      <c r="IP94" s="157">
        <v>0</v>
      </c>
      <c r="IQ94" s="157">
        <v>0</v>
      </c>
      <c r="IR94" s="157">
        <v>0</v>
      </c>
      <c r="IS94" s="157"/>
    </row>
    <row r="95" spans="1:253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62"/>
      <c r="HK95" s="162"/>
      <c r="HL95" s="162"/>
      <c r="HM95" s="162"/>
      <c r="HN95" s="162"/>
      <c r="HO95" s="162"/>
      <c r="HP95" s="162"/>
      <c r="HQ95" s="162"/>
      <c r="HR95" s="162"/>
      <c r="HS95" s="162"/>
      <c r="HT95" s="162"/>
      <c r="HU95" s="162"/>
      <c r="HV95" s="162"/>
      <c r="HW95" s="162"/>
      <c r="HX95" s="162"/>
      <c r="HY95" s="162"/>
      <c r="HZ95" s="162"/>
      <c r="IA95" s="162"/>
      <c r="IB95" s="162"/>
      <c r="IC95" s="162"/>
      <c r="ID95" s="162"/>
      <c r="IE95" s="162"/>
      <c r="IF95" s="162"/>
      <c r="IG95" s="162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</row>
    <row r="96" spans="1:253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7">
        <v>960.5947279644065</v>
      </c>
      <c r="GY96" s="157">
        <v>175.22010403724482</v>
      </c>
      <c r="GZ96" s="157">
        <v>-487.4755044343915</v>
      </c>
      <c r="HA96" s="157">
        <v>-4862.6355861897136</v>
      </c>
      <c r="HB96" s="157">
        <v>1101.0024816602906</v>
      </c>
      <c r="HC96" s="157">
        <v>-268.90959841779613</v>
      </c>
      <c r="HD96" s="157">
        <v>1294.5984424985097</v>
      </c>
      <c r="HE96" s="157">
        <v>337.10061068694358</v>
      </c>
      <c r="HF96" s="157">
        <v>84.803435375305298</v>
      </c>
      <c r="HG96" s="157">
        <v>870.338254806691</v>
      </c>
      <c r="HH96" s="157">
        <v>1284.0032429677758</v>
      </c>
      <c r="HI96" s="157">
        <v>245.79583730615104</v>
      </c>
      <c r="HJ96" s="162">
        <v>1733.9195702505208</v>
      </c>
      <c r="HK96" s="162">
        <v>413.7793460851525</v>
      </c>
      <c r="HL96" s="162">
        <v>756.7178617992779</v>
      </c>
      <c r="HM96" s="162">
        <v>-531.86118927008897</v>
      </c>
      <c r="HN96" s="162">
        <v>-255.89022978062877</v>
      </c>
      <c r="HO96" s="162">
        <v>-65.921834517135494</v>
      </c>
      <c r="HP96" s="162">
        <v>-15.020396506549446</v>
      </c>
      <c r="HQ96" s="162">
        <v>387.97020380466455</v>
      </c>
      <c r="HR96" s="162">
        <v>226.9299582357304</v>
      </c>
      <c r="HS96" s="162">
        <v>-795.4543156576367</v>
      </c>
      <c r="HT96" s="162">
        <v>565.95476095721801</v>
      </c>
      <c r="HU96" s="162">
        <v>-449.06298196935086</v>
      </c>
      <c r="HV96" s="162">
        <v>-626.18356866138834</v>
      </c>
      <c r="HW96" s="162">
        <v>-1034.9046408815097</v>
      </c>
      <c r="HX96" s="162">
        <v>142.90850211957064</v>
      </c>
      <c r="HY96" s="162">
        <v>178.52491760302544</v>
      </c>
      <c r="HZ96" s="162">
        <v>237.24035652481552</v>
      </c>
      <c r="IA96" s="162">
        <v>180.77204934009995</v>
      </c>
      <c r="IB96" s="162">
        <v>224.39395651333001</v>
      </c>
      <c r="IC96" s="162">
        <v>-1.4335344449644936</v>
      </c>
      <c r="ID96" s="162">
        <v>49.325512994432074</v>
      </c>
      <c r="IE96" s="162">
        <v>-814.67075902672036</v>
      </c>
      <c r="IF96" s="162">
        <v>112.43334846436912</v>
      </c>
      <c r="IG96" s="162">
        <v>-676.71522229154505</v>
      </c>
      <c r="IH96" s="157">
        <v>2004.7665516992763</v>
      </c>
      <c r="II96" s="157">
        <v>-1550.8970604390965</v>
      </c>
      <c r="IJ96" s="157">
        <v>253.37200111611514</v>
      </c>
      <c r="IK96" s="157">
        <v>-83.981332067689209</v>
      </c>
      <c r="IL96" s="157">
        <v>226.71852073000264</v>
      </c>
      <c r="IM96" s="157">
        <v>-124.55651461820068</v>
      </c>
      <c r="IN96" s="157">
        <v>52.83941518789743</v>
      </c>
      <c r="IO96" s="157">
        <v>202.57052230712702</v>
      </c>
      <c r="IP96" s="157">
        <v>133.35435750200054</v>
      </c>
      <c r="IQ96" s="157">
        <v>-705.17527223300021</v>
      </c>
      <c r="IR96" s="157">
        <v>-838.9313703700002</v>
      </c>
      <c r="IS96" s="157"/>
    </row>
    <row r="97" spans="2:18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18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18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18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18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183" x14ac:dyDescent="0.25"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</row>
    <row r="103" spans="2:18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18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18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18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18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18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18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18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18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18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46"/>
  <sheetViews>
    <sheetView showGridLines="0" topLeftCell="A22" workbookViewId="0">
      <selection activeCell="C32" sqref="C32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8" max="8" width="15.140625" customWidth="1"/>
    <col min="9" max="9" width="4.7109375" customWidth="1"/>
    <col min="10" max="10" width="10.28515625" bestFit="1" customWidth="1"/>
    <col min="11" max="11" width="12.7109375" bestFit="1" customWidth="1"/>
    <col min="12" max="12" width="11.42578125" bestFit="1" customWidth="1"/>
    <col min="13" max="13" width="21.7109375" hidden="1" customWidth="1"/>
    <col min="14" max="14" width="4.5703125" customWidth="1"/>
  </cols>
  <sheetData>
    <row r="2" spans="1:21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7" t="s">
        <v>70</v>
      </c>
      <c r="J2" s="67" t="s">
        <v>68</v>
      </c>
      <c r="K2" s="67" t="s">
        <v>83</v>
      </c>
      <c r="L2" s="67" t="s">
        <v>67</v>
      </c>
      <c r="M2" t="s">
        <v>169</v>
      </c>
    </row>
    <row r="3" spans="1:21" x14ac:dyDescent="0.25">
      <c r="A3" s="58">
        <v>1</v>
      </c>
      <c r="B3" s="59" t="s">
        <v>71</v>
      </c>
      <c r="D3" s="60">
        <v>2003</v>
      </c>
      <c r="E3" s="194">
        <v>49411.959699781924</v>
      </c>
      <c r="G3" s="60">
        <v>2003</v>
      </c>
      <c r="H3" s="61">
        <v>6435.5050000000001</v>
      </c>
      <c r="J3">
        <v>2020</v>
      </c>
      <c r="K3" s="154" t="s">
        <v>207</v>
      </c>
      <c r="L3" t="s">
        <v>81</v>
      </c>
      <c r="M3" s="65">
        <v>6771.0974251965126</v>
      </c>
      <c r="S3" s="65"/>
      <c r="U3" s="65"/>
    </row>
    <row r="4" spans="1:21" x14ac:dyDescent="0.25">
      <c r="A4" s="58">
        <v>2</v>
      </c>
      <c r="B4" s="59" t="s">
        <v>72</v>
      </c>
      <c r="D4" s="60">
        <v>2004</v>
      </c>
      <c r="E4" s="194">
        <v>57501.991731711008</v>
      </c>
      <c r="G4" s="60">
        <v>2004</v>
      </c>
      <c r="H4" s="61">
        <v>5968.743993506494</v>
      </c>
      <c r="J4">
        <v>2020</v>
      </c>
      <c r="K4" s="154" t="s">
        <v>206</v>
      </c>
      <c r="L4" t="s">
        <v>80</v>
      </c>
      <c r="M4" s="65">
        <v>6771.0974251965126</v>
      </c>
      <c r="O4" s="155" t="s">
        <v>67</v>
      </c>
      <c r="P4" s="155" t="s">
        <v>68</v>
      </c>
      <c r="Q4" s="155" t="s">
        <v>83</v>
      </c>
      <c r="S4" s="65"/>
      <c r="U4" s="65"/>
    </row>
    <row r="5" spans="1:21" x14ac:dyDescent="0.25">
      <c r="A5" s="58">
        <v>3</v>
      </c>
      <c r="B5" s="59" t="s">
        <v>73</v>
      </c>
      <c r="D5" s="60">
        <v>2005</v>
      </c>
      <c r="E5" s="194">
        <v>66335.828408449219</v>
      </c>
      <c r="G5" s="60">
        <v>2005</v>
      </c>
      <c r="H5" s="61">
        <v>6164.4231601731617</v>
      </c>
      <c r="J5">
        <v>2020</v>
      </c>
      <c r="K5" s="154" t="s">
        <v>205</v>
      </c>
      <c r="L5" t="s">
        <v>79</v>
      </c>
      <c r="M5" s="65">
        <v>6771.0974251965126</v>
      </c>
      <c r="O5" s="156" t="str">
        <f>VLOOKUP(MAX(J3:J100),$J$3:$M$100,2,0)</f>
        <v>nov</v>
      </c>
      <c r="P5" s="156" t="str">
        <f>MID(MAX(J3:J100),3,2)</f>
        <v>23</v>
      </c>
      <c r="Q5" s="156" t="str">
        <f>O5&amp;"-"&amp;P5</f>
        <v>nov-23</v>
      </c>
      <c r="S5" s="65" t="str">
        <f>VLOOKUP(MAX(J3:J100),$J$3:$M$100,3,0)</f>
        <v>Noviembre</v>
      </c>
      <c r="T5">
        <f>MAX(J3:J100)</f>
        <v>2023</v>
      </c>
      <c r="U5" s="195" t="str">
        <f>S5&amp;" "&amp;T5</f>
        <v>Noviembre 2023</v>
      </c>
    </row>
    <row r="6" spans="1:21" x14ac:dyDescent="0.25">
      <c r="A6" s="58">
        <v>4</v>
      </c>
      <c r="B6" s="59" t="s">
        <v>74</v>
      </c>
      <c r="D6" s="60">
        <v>2006</v>
      </c>
      <c r="E6" s="194">
        <v>75681.657797839813</v>
      </c>
      <c r="G6" s="60">
        <v>2006</v>
      </c>
      <c r="H6" s="61">
        <v>5620.3541571732358</v>
      </c>
      <c r="J6">
        <v>2020</v>
      </c>
      <c r="K6" s="154" t="s">
        <v>204</v>
      </c>
      <c r="L6" t="s">
        <v>78</v>
      </c>
      <c r="M6" s="65">
        <v>6771.0974251965126</v>
      </c>
      <c r="O6" s="156" t="str">
        <f>VLOOKUP(MAX(J3:J100)-1,$J$3:$M$100,2,0)</f>
        <v>nov</v>
      </c>
      <c r="P6" s="156" t="str">
        <f>MID(MAX(J3:J100)-1,3,2)</f>
        <v>22</v>
      </c>
      <c r="Q6" s="156" t="str">
        <f>O6&amp;"-"&amp;P6</f>
        <v>nov-22</v>
      </c>
      <c r="S6" s="65"/>
      <c r="U6" s="65"/>
    </row>
    <row r="7" spans="1:21" x14ac:dyDescent="0.25">
      <c r="A7" s="58">
        <v>5</v>
      </c>
      <c r="B7" s="59" t="s">
        <v>75</v>
      </c>
      <c r="D7" s="60">
        <v>2007</v>
      </c>
      <c r="E7" s="194">
        <v>89866.048799896729</v>
      </c>
      <c r="G7" s="60">
        <v>2007</v>
      </c>
      <c r="H7" s="61">
        <v>5019.7474025148513</v>
      </c>
      <c r="J7">
        <v>2020</v>
      </c>
      <c r="K7" s="154" t="s">
        <v>203</v>
      </c>
      <c r="L7" t="s">
        <v>77</v>
      </c>
      <c r="M7" s="65">
        <v>6771.0974251965126</v>
      </c>
      <c r="S7" s="65"/>
      <c r="U7" s="65"/>
    </row>
    <row r="8" spans="1:21" x14ac:dyDescent="0.25">
      <c r="A8" s="58">
        <v>6</v>
      </c>
      <c r="B8" s="59" t="s">
        <v>76</v>
      </c>
      <c r="D8" s="60">
        <v>2008</v>
      </c>
      <c r="E8" s="194">
        <v>107403.59062806917</v>
      </c>
      <c r="G8" s="60">
        <v>2008</v>
      </c>
      <c r="H8" s="61">
        <v>4347.2092327326882</v>
      </c>
      <c r="J8">
        <v>2020</v>
      </c>
      <c r="K8" s="154" t="s">
        <v>202</v>
      </c>
      <c r="L8" t="s">
        <v>76</v>
      </c>
      <c r="M8" s="65">
        <v>6771.0974251965126</v>
      </c>
      <c r="S8" s="65"/>
      <c r="U8" s="65"/>
    </row>
    <row r="9" spans="1:21" x14ac:dyDescent="0.25">
      <c r="A9" s="58">
        <v>7</v>
      </c>
      <c r="B9" s="59" t="s">
        <v>77</v>
      </c>
      <c r="D9" s="60">
        <v>2009</v>
      </c>
      <c r="E9" s="194">
        <v>111030.93359014504</v>
      </c>
      <c r="G9" s="60">
        <v>2009</v>
      </c>
      <c r="H9" s="61">
        <v>4956.7737994112422</v>
      </c>
      <c r="J9">
        <v>2020</v>
      </c>
      <c r="K9" s="154" t="s">
        <v>201</v>
      </c>
      <c r="L9" t="s">
        <v>75</v>
      </c>
      <c r="M9" s="65">
        <v>6771.0974251965126</v>
      </c>
      <c r="S9" s="65"/>
      <c r="U9" s="65"/>
    </row>
    <row r="10" spans="1:21" x14ac:dyDescent="0.25">
      <c r="A10" s="58">
        <v>8</v>
      </c>
      <c r="B10" s="59" t="s">
        <v>78</v>
      </c>
      <c r="D10" s="60">
        <v>2010</v>
      </c>
      <c r="E10" s="194">
        <v>129092.8834800366</v>
      </c>
      <c r="G10" s="60">
        <v>2010</v>
      </c>
      <c r="H10" s="61">
        <v>4733.6298160173164</v>
      </c>
      <c r="J10">
        <v>2020</v>
      </c>
      <c r="K10" s="154" t="s">
        <v>200</v>
      </c>
      <c r="L10" t="s">
        <v>74</v>
      </c>
      <c r="M10" s="65">
        <v>6771.0974251965126</v>
      </c>
      <c r="S10" s="65"/>
      <c r="U10" s="65"/>
    </row>
    <row r="11" spans="1:21" x14ac:dyDescent="0.25">
      <c r="A11" s="58">
        <v>9</v>
      </c>
      <c r="B11" s="59" t="s">
        <v>79</v>
      </c>
      <c r="D11" s="60">
        <v>2011</v>
      </c>
      <c r="E11" s="194">
        <v>141486.44939257129</v>
      </c>
      <c r="G11" s="60">
        <v>2011</v>
      </c>
      <c r="H11" s="61">
        <v>4187.3393635604152</v>
      </c>
      <c r="J11">
        <v>2020</v>
      </c>
      <c r="K11" s="154" t="s">
        <v>199</v>
      </c>
      <c r="L11" t="s">
        <v>73</v>
      </c>
      <c r="M11" s="65">
        <v>6771.0974251965126</v>
      </c>
      <c r="S11" s="65"/>
      <c r="U11" s="65"/>
    </row>
    <row r="12" spans="1:21" x14ac:dyDescent="0.25">
      <c r="A12" s="58">
        <v>10</v>
      </c>
      <c r="B12" s="59" t="s">
        <v>80</v>
      </c>
      <c r="D12" s="60">
        <v>2012</v>
      </c>
      <c r="E12" s="194">
        <v>147225.50609466466</v>
      </c>
      <c r="G12" s="60">
        <v>2012</v>
      </c>
      <c r="H12" s="61">
        <v>4418.1935489342322</v>
      </c>
      <c r="J12">
        <v>2020</v>
      </c>
      <c r="K12" s="154" t="s">
        <v>198</v>
      </c>
      <c r="L12" t="s">
        <v>72</v>
      </c>
      <c r="M12" s="65">
        <v>6771.0974251965126</v>
      </c>
      <c r="S12" s="65"/>
      <c r="U12" s="65"/>
    </row>
    <row r="13" spans="1:21" x14ac:dyDescent="0.25">
      <c r="A13" s="58">
        <v>11</v>
      </c>
      <c r="B13" s="59" t="s">
        <v>81</v>
      </c>
      <c r="D13" s="60">
        <v>2013</v>
      </c>
      <c r="E13" s="194">
        <v>166350.80510745419</v>
      </c>
      <c r="G13" s="60">
        <v>2013</v>
      </c>
      <c r="H13" s="61">
        <v>4303.5727905966605</v>
      </c>
      <c r="J13">
        <v>2020</v>
      </c>
      <c r="K13" s="154" t="s">
        <v>197</v>
      </c>
      <c r="L13" t="s">
        <v>71</v>
      </c>
      <c r="M13" s="65">
        <v>6771.0974251965126</v>
      </c>
      <c r="S13" s="65"/>
      <c r="U13" s="65"/>
    </row>
    <row r="14" spans="1:21" x14ac:dyDescent="0.25">
      <c r="A14" s="62">
        <v>12</v>
      </c>
      <c r="B14" s="63" t="s">
        <v>82</v>
      </c>
      <c r="D14" s="60">
        <v>2014</v>
      </c>
      <c r="E14" s="194">
        <v>180174.06096624577</v>
      </c>
      <c r="G14" s="60">
        <v>2014</v>
      </c>
      <c r="H14" s="61">
        <v>4462.2382870900065</v>
      </c>
      <c r="J14">
        <v>2021</v>
      </c>
      <c r="K14" s="154" t="s">
        <v>207</v>
      </c>
      <c r="L14" t="s">
        <v>81</v>
      </c>
      <c r="M14" s="65">
        <v>6774.1627348484899</v>
      </c>
      <c r="S14" s="65"/>
      <c r="U14" s="65"/>
    </row>
    <row r="15" spans="1:21" x14ac:dyDescent="0.25">
      <c r="D15" s="60">
        <v>2015</v>
      </c>
      <c r="E15" s="194">
        <v>188477.32697742901</v>
      </c>
      <c r="G15" s="60">
        <v>2015</v>
      </c>
      <c r="H15" s="61">
        <v>5204.92080811087</v>
      </c>
      <c r="J15">
        <v>2021</v>
      </c>
      <c r="K15" s="154" t="s">
        <v>206</v>
      </c>
      <c r="L15" t="s">
        <v>80</v>
      </c>
      <c r="M15" s="65">
        <v>6774.1627348484899</v>
      </c>
      <c r="S15" s="65"/>
      <c r="U15" s="65"/>
    </row>
    <row r="16" spans="1:21" x14ac:dyDescent="0.25">
      <c r="D16" s="60">
        <v>2016</v>
      </c>
      <c r="E16" s="194">
        <v>204647.27307504832</v>
      </c>
      <c r="G16" s="60">
        <v>2016</v>
      </c>
      <c r="H16" s="61">
        <v>5670.5408979978356</v>
      </c>
      <c r="J16">
        <v>2021</v>
      </c>
      <c r="K16" s="154" t="s">
        <v>205</v>
      </c>
      <c r="L16" t="s">
        <v>79</v>
      </c>
      <c r="M16" s="65">
        <v>6774.1627348484899</v>
      </c>
      <c r="S16" s="65"/>
      <c r="U16" s="65"/>
    </row>
    <row r="17" spans="4:21" x14ac:dyDescent="0.25">
      <c r="D17" s="60">
        <v>2017</v>
      </c>
      <c r="E17" s="194">
        <v>219122.27720283097</v>
      </c>
      <c r="G17" s="60">
        <v>2017</v>
      </c>
      <c r="H17" s="61">
        <v>5618.9334516428025</v>
      </c>
      <c r="J17">
        <v>2021</v>
      </c>
      <c r="K17" s="154" t="s">
        <v>204</v>
      </c>
      <c r="L17" t="s">
        <v>78</v>
      </c>
      <c r="M17" s="65">
        <v>6774.1627348484899</v>
      </c>
      <c r="S17" s="65"/>
      <c r="U17" s="65"/>
    </row>
    <row r="18" spans="4:21" x14ac:dyDescent="0.25">
      <c r="D18" s="60">
        <v>2018</v>
      </c>
      <c r="E18" s="194">
        <v>230576.47747041125</v>
      </c>
      <c r="G18" s="60">
        <v>2018</v>
      </c>
      <c r="H18" s="61">
        <v>5732.1045776589453</v>
      </c>
      <c r="J18">
        <v>2021</v>
      </c>
      <c r="K18" s="154" t="s">
        <v>203</v>
      </c>
      <c r="L18" t="s">
        <v>77</v>
      </c>
      <c r="M18" s="65">
        <v>6774.1627348484899</v>
      </c>
      <c r="S18" s="65"/>
      <c r="U18" s="65"/>
    </row>
    <row r="19" spans="4:21" x14ac:dyDescent="0.25">
      <c r="D19" s="60">
        <v>2019</v>
      </c>
      <c r="E19" s="194">
        <v>236681.49706074136</v>
      </c>
      <c r="G19" s="60">
        <v>2019</v>
      </c>
      <c r="H19" s="61">
        <v>6240.7220576092332</v>
      </c>
      <c r="J19">
        <v>2021</v>
      </c>
      <c r="K19" s="154" t="s">
        <v>202</v>
      </c>
      <c r="L19" t="s">
        <v>76</v>
      </c>
      <c r="M19" s="65">
        <v>6774.1627348484899</v>
      </c>
      <c r="S19" s="65"/>
      <c r="U19" s="65"/>
    </row>
    <row r="20" spans="4:21" x14ac:dyDescent="0.25">
      <c r="D20" s="60">
        <v>2020</v>
      </c>
      <c r="E20" s="194">
        <v>239914.72879376091</v>
      </c>
      <c r="G20" s="60">
        <v>2020</v>
      </c>
      <c r="H20" s="61">
        <v>6771.0974251965126</v>
      </c>
      <c r="J20">
        <v>2021</v>
      </c>
      <c r="K20" s="154" t="s">
        <v>201</v>
      </c>
      <c r="L20" t="s">
        <v>75</v>
      </c>
      <c r="M20" s="65">
        <v>6774.1627348484899</v>
      </c>
      <c r="R20" s="65"/>
      <c r="S20" s="65"/>
      <c r="U20" s="65"/>
    </row>
    <row r="21" spans="4:21" x14ac:dyDescent="0.25">
      <c r="D21" s="60">
        <v>2021</v>
      </c>
      <c r="E21" s="194">
        <v>270633.89619649498</v>
      </c>
      <c r="G21" s="60">
        <v>2021</v>
      </c>
      <c r="H21" s="61">
        <v>6774.1627348484899</v>
      </c>
      <c r="J21">
        <v>2021</v>
      </c>
      <c r="K21" s="154" t="s">
        <v>200</v>
      </c>
      <c r="L21" t="s">
        <v>74</v>
      </c>
      <c r="M21" s="65">
        <v>6774.1627348484899</v>
      </c>
      <c r="R21" s="65"/>
      <c r="S21" s="65"/>
      <c r="U21" s="65"/>
    </row>
    <row r="22" spans="4:21" x14ac:dyDescent="0.25">
      <c r="D22" s="60">
        <v>2022</v>
      </c>
      <c r="E22" s="194">
        <v>291336.45714536484</v>
      </c>
      <c r="G22" s="60">
        <v>2022</v>
      </c>
      <c r="H22" s="61">
        <v>6982.7523777669203</v>
      </c>
      <c r="J22">
        <v>2021</v>
      </c>
      <c r="K22" s="154" t="s">
        <v>199</v>
      </c>
      <c r="L22" t="s">
        <v>73</v>
      </c>
      <c r="M22" s="65">
        <v>6774.1627348484899</v>
      </c>
      <c r="R22" s="65"/>
      <c r="U22" s="65"/>
    </row>
    <row r="23" spans="4:21" x14ac:dyDescent="0.25">
      <c r="D23" s="60">
        <v>2023</v>
      </c>
      <c r="E23" s="197">
        <v>320080.93049385183</v>
      </c>
      <c r="F23" s="65"/>
      <c r="G23" s="60">
        <v>2023</v>
      </c>
      <c r="H23" s="171">
        <v>7447.1395454545454</v>
      </c>
      <c r="J23">
        <v>2021</v>
      </c>
      <c r="K23" s="154" t="s">
        <v>198</v>
      </c>
      <c r="L23" t="s">
        <v>72</v>
      </c>
      <c r="M23" s="65">
        <v>6774.1627348484899</v>
      </c>
    </row>
    <row r="24" spans="4:21" x14ac:dyDescent="0.25">
      <c r="J24">
        <v>2021</v>
      </c>
      <c r="K24" s="154" t="s">
        <v>197</v>
      </c>
      <c r="L24" t="s">
        <v>71</v>
      </c>
      <c r="M24" s="65">
        <v>6774.1627348484899</v>
      </c>
    </row>
    <row r="25" spans="4:21" x14ac:dyDescent="0.25">
      <c r="H25" s="65"/>
      <c r="J25">
        <v>2022</v>
      </c>
      <c r="K25" s="154" t="s">
        <v>207</v>
      </c>
      <c r="L25" t="s">
        <v>81</v>
      </c>
      <c r="M25" s="65">
        <v>6982.7523777669203</v>
      </c>
    </row>
    <row r="26" spans="4:21" x14ac:dyDescent="0.25">
      <c r="F26" s="64"/>
      <c r="G26" s="64"/>
      <c r="H26" s="65"/>
      <c r="I26" s="64"/>
      <c r="J26">
        <v>2022</v>
      </c>
      <c r="K26" s="154" t="s">
        <v>206</v>
      </c>
      <c r="L26" t="s">
        <v>80</v>
      </c>
      <c r="M26" s="65">
        <v>6982.7523777669203</v>
      </c>
    </row>
    <row r="27" spans="4:21" x14ac:dyDescent="0.25">
      <c r="H27" s="65"/>
      <c r="J27">
        <v>2022</v>
      </c>
      <c r="K27" s="154" t="s">
        <v>205</v>
      </c>
      <c r="L27" t="s">
        <v>79</v>
      </c>
      <c r="M27" s="65">
        <v>6982.7523777669203</v>
      </c>
    </row>
    <row r="28" spans="4:21" x14ac:dyDescent="0.25">
      <c r="H28" s="65"/>
      <c r="J28">
        <v>2022</v>
      </c>
      <c r="K28" s="154" t="s">
        <v>204</v>
      </c>
      <c r="L28" t="s">
        <v>78</v>
      </c>
      <c r="M28" s="65">
        <v>6982.7523777669203</v>
      </c>
    </row>
    <row r="29" spans="4:21" x14ac:dyDescent="0.25">
      <c r="H29" s="65"/>
      <c r="J29">
        <v>2022</v>
      </c>
      <c r="K29" s="154" t="s">
        <v>203</v>
      </c>
      <c r="L29" t="s">
        <v>77</v>
      </c>
      <c r="M29" s="65">
        <v>6982.7523777669203</v>
      </c>
    </row>
    <row r="30" spans="4:21" x14ac:dyDescent="0.25">
      <c r="H30" s="65"/>
      <c r="J30">
        <v>2022</v>
      </c>
      <c r="K30" s="154" t="s">
        <v>202</v>
      </c>
      <c r="L30" t="s">
        <v>76</v>
      </c>
      <c r="M30" s="65">
        <v>6982.7523777669203</v>
      </c>
    </row>
    <row r="31" spans="4:21" x14ac:dyDescent="0.25">
      <c r="H31" s="65"/>
      <c r="J31">
        <v>2022</v>
      </c>
      <c r="K31" s="154" t="s">
        <v>201</v>
      </c>
      <c r="L31" t="s">
        <v>75</v>
      </c>
      <c r="M31" s="65">
        <v>6982.7523777669203</v>
      </c>
    </row>
    <row r="32" spans="4:21" x14ac:dyDescent="0.25">
      <c r="H32" s="65"/>
      <c r="J32">
        <v>2022</v>
      </c>
      <c r="K32" s="154" t="s">
        <v>200</v>
      </c>
      <c r="L32" t="s">
        <v>74</v>
      </c>
      <c r="M32" s="65">
        <v>6982.7523777669203</v>
      </c>
    </row>
    <row r="33" spans="8:13" x14ac:dyDescent="0.25">
      <c r="H33" s="65"/>
      <c r="J33">
        <v>2022</v>
      </c>
      <c r="K33" s="154" t="s">
        <v>199</v>
      </c>
      <c r="L33" t="s">
        <v>73</v>
      </c>
      <c r="M33" s="65">
        <v>6982.7523777669203</v>
      </c>
    </row>
    <row r="34" spans="8:13" x14ac:dyDescent="0.25">
      <c r="H34" s="65"/>
      <c r="J34">
        <v>2022</v>
      </c>
      <c r="K34" s="154" t="s">
        <v>198</v>
      </c>
      <c r="L34" t="s">
        <v>72</v>
      </c>
      <c r="M34" s="65">
        <v>6982.7523777669203</v>
      </c>
    </row>
    <row r="35" spans="8:13" x14ac:dyDescent="0.25">
      <c r="H35" s="65"/>
      <c r="J35">
        <v>2022</v>
      </c>
      <c r="K35" s="154" t="s">
        <v>197</v>
      </c>
      <c r="L35" t="s">
        <v>71</v>
      </c>
      <c r="M35" s="65">
        <v>6982.7523777669203</v>
      </c>
    </row>
    <row r="36" spans="8:13" x14ac:dyDescent="0.25">
      <c r="H36" s="65"/>
      <c r="J36">
        <v>2023</v>
      </c>
      <c r="K36" s="154" t="s">
        <v>207</v>
      </c>
      <c r="L36" t="s">
        <v>81</v>
      </c>
      <c r="M36" s="65">
        <v>7447.1395454545454</v>
      </c>
    </row>
    <row r="37" spans="8:13" x14ac:dyDescent="0.25">
      <c r="H37" s="65"/>
      <c r="J37">
        <v>2023</v>
      </c>
      <c r="K37" s="154" t="s">
        <v>206</v>
      </c>
      <c r="L37" t="s">
        <v>80</v>
      </c>
      <c r="M37" s="65">
        <v>7447.1395454545454</v>
      </c>
    </row>
    <row r="38" spans="8:13" x14ac:dyDescent="0.25">
      <c r="H38" s="65"/>
      <c r="J38">
        <v>2023</v>
      </c>
      <c r="K38" s="154" t="s">
        <v>205</v>
      </c>
      <c r="L38" t="s">
        <v>79</v>
      </c>
      <c r="M38" s="65">
        <v>7447.1395454545454</v>
      </c>
    </row>
    <row r="39" spans="8:13" x14ac:dyDescent="0.25">
      <c r="J39">
        <v>2023</v>
      </c>
      <c r="K39" s="154" t="s">
        <v>204</v>
      </c>
      <c r="L39" t="s">
        <v>78</v>
      </c>
      <c r="M39" s="65">
        <v>7447.1395454545454</v>
      </c>
    </row>
    <row r="40" spans="8:13" x14ac:dyDescent="0.25">
      <c r="J40">
        <v>2023</v>
      </c>
      <c r="K40" s="154" t="s">
        <v>203</v>
      </c>
      <c r="L40" t="s">
        <v>77</v>
      </c>
      <c r="M40" s="65">
        <v>7447.1395454545454</v>
      </c>
    </row>
    <row r="41" spans="8:13" x14ac:dyDescent="0.25">
      <c r="J41">
        <v>2023</v>
      </c>
      <c r="K41" s="154" t="s">
        <v>202</v>
      </c>
      <c r="L41" t="s">
        <v>76</v>
      </c>
      <c r="M41" s="65">
        <v>7447.1395454545454</v>
      </c>
    </row>
    <row r="42" spans="8:13" x14ac:dyDescent="0.25">
      <c r="J42">
        <v>2023</v>
      </c>
      <c r="K42" s="154" t="s">
        <v>201</v>
      </c>
      <c r="L42" t="s">
        <v>75</v>
      </c>
      <c r="M42" s="65">
        <v>7447.1395454545454</v>
      </c>
    </row>
    <row r="43" spans="8:13" x14ac:dyDescent="0.25">
      <c r="J43">
        <v>2023</v>
      </c>
      <c r="K43" s="154" t="s">
        <v>200</v>
      </c>
      <c r="L43" t="s">
        <v>74</v>
      </c>
      <c r="M43" s="65">
        <v>7447.1395454545454</v>
      </c>
    </row>
    <row r="44" spans="8:13" x14ac:dyDescent="0.25">
      <c r="J44">
        <v>2023</v>
      </c>
      <c r="K44" s="154" t="s">
        <v>199</v>
      </c>
      <c r="L44" t="s">
        <v>73</v>
      </c>
      <c r="M44" s="65">
        <v>7447.1395454545454</v>
      </c>
    </row>
    <row r="45" spans="8:13" x14ac:dyDescent="0.25">
      <c r="J45">
        <v>2023</v>
      </c>
      <c r="K45" s="154" t="s">
        <v>198</v>
      </c>
      <c r="L45" t="s">
        <v>72</v>
      </c>
      <c r="M45" s="65">
        <v>7447.1395454545454</v>
      </c>
    </row>
    <row r="46" spans="8:13" x14ac:dyDescent="0.25">
      <c r="J46">
        <v>2023</v>
      </c>
      <c r="K46" s="154" t="s">
        <v>197</v>
      </c>
      <c r="L46" t="s">
        <v>71</v>
      </c>
      <c r="M46" s="65">
        <v>7447.1395454545454</v>
      </c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 2 0 2 2 - 0 5 - 0 1 T 1 8 : 1 2 : 5 6 . 4 7 0 2 9 5 5 - 0 4 : 0 0 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1 0 ] ] > < / C u s t o m C o n t e n t > < / G e m i n i > 
</file>

<file path=customXml/itemProps1.xml><?xml version="1.0" encoding="utf-8"?>
<ds:datastoreItem xmlns:ds="http://schemas.openxmlformats.org/officeDocument/2006/customXml" ds:itemID="{E79C05DC-125D-4105-978D-57DCAE16C8F3}">
  <ds:schemaRefs/>
</ds:datastoreItem>
</file>

<file path=customXml/itemProps10.xml><?xml version="1.0" encoding="utf-8"?>
<ds:datastoreItem xmlns:ds="http://schemas.openxmlformats.org/officeDocument/2006/customXml" ds:itemID="{C9ED2703-034F-4E3F-8390-7F59E2A9AA6C}">
  <ds:schemaRefs/>
</ds:datastoreItem>
</file>

<file path=customXml/itemProps11.xml><?xml version="1.0" encoding="utf-8"?>
<ds:datastoreItem xmlns:ds="http://schemas.openxmlformats.org/officeDocument/2006/customXml" ds:itemID="{2B27D2BE-DB0C-442A-9B9A-319DB9737AF5}">
  <ds:schemaRefs/>
</ds:datastoreItem>
</file>

<file path=customXml/itemProps12.xml><?xml version="1.0" encoding="utf-8"?>
<ds:datastoreItem xmlns:ds="http://schemas.openxmlformats.org/officeDocument/2006/customXml" ds:itemID="{09DA31A5-2855-46DE-A245-F2BD0AA69D44}">
  <ds:schemaRefs/>
</ds:datastoreItem>
</file>

<file path=customXml/itemProps13.xml><?xml version="1.0" encoding="utf-8"?>
<ds:datastoreItem xmlns:ds="http://schemas.openxmlformats.org/officeDocument/2006/customXml" ds:itemID="{445DC530-7859-4056-894E-08F6F82B9DD0}">
  <ds:schemaRefs/>
</ds:datastoreItem>
</file>

<file path=customXml/itemProps14.xml><?xml version="1.0" encoding="utf-8"?>
<ds:datastoreItem xmlns:ds="http://schemas.openxmlformats.org/officeDocument/2006/customXml" ds:itemID="{08E51D19-2E06-4AAD-A876-484C0F00036C}">
  <ds:schemaRefs/>
</ds:datastoreItem>
</file>

<file path=customXml/itemProps15.xml><?xml version="1.0" encoding="utf-8"?>
<ds:datastoreItem xmlns:ds="http://schemas.openxmlformats.org/officeDocument/2006/customXml" ds:itemID="{8C31DAE3-5F21-4DCF-A926-47905889BF68}">
  <ds:schemaRefs/>
</ds:datastoreItem>
</file>

<file path=customXml/itemProps16.xml><?xml version="1.0" encoding="utf-8"?>
<ds:datastoreItem xmlns:ds="http://schemas.openxmlformats.org/officeDocument/2006/customXml" ds:itemID="{39784B48-2F0D-4D5C-85AC-0F6C8D383958}">
  <ds:schemaRefs/>
</ds:datastoreItem>
</file>

<file path=customXml/itemProps2.xml><?xml version="1.0" encoding="utf-8"?>
<ds:datastoreItem xmlns:ds="http://schemas.openxmlformats.org/officeDocument/2006/customXml" ds:itemID="{9DE93DF6-EED4-443F-BEFB-DF5CA26D3E86}">
  <ds:schemaRefs/>
</ds:datastoreItem>
</file>

<file path=customXml/itemProps3.xml><?xml version="1.0" encoding="utf-8"?>
<ds:datastoreItem xmlns:ds="http://schemas.openxmlformats.org/officeDocument/2006/customXml" ds:itemID="{68E4673A-CC9A-4463-8FAC-6BAF77E1D203}">
  <ds:schemaRefs/>
</ds:datastoreItem>
</file>

<file path=customXml/itemProps4.xml><?xml version="1.0" encoding="utf-8"?>
<ds:datastoreItem xmlns:ds="http://schemas.openxmlformats.org/officeDocument/2006/customXml" ds:itemID="{2C48D2A5-D46F-4402-94C2-7C771042B6BE}">
  <ds:schemaRefs/>
</ds:datastoreItem>
</file>

<file path=customXml/itemProps5.xml><?xml version="1.0" encoding="utf-8"?>
<ds:datastoreItem xmlns:ds="http://schemas.openxmlformats.org/officeDocument/2006/customXml" ds:itemID="{C0CFDE4F-EE17-40AB-BBE0-A28B70674B90}">
  <ds:schemaRefs/>
</ds:datastoreItem>
</file>

<file path=customXml/itemProps6.xml><?xml version="1.0" encoding="utf-8"?>
<ds:datastoreItem xmlns:ds="http://schemas.openxmlformats.org/officeDocument/2006/customXml" ds:itemID="{520A2E4E-0DE2-41D8-A1F3-4E044C06BDA1}">
  <ds:schemaRefs/>
</ds:datastoreItem>
</file>

<file path=customXml/itemProps7.xml><?xml version="1.0" encoding="utf-8"?>
<ds:datastoreItem xmlns:ds="http://schemas.openxmlformats.org/officeDocument/2006/customXml" ds:itemID="{3E711774-95B6-4A82-984E-8287B4BFC2D7}">
  <ds:schemaRefs/>
</ds:datastoreItem>
</file>

<file path=customXml/itemProps8.xml><?xml version="1.0" encoding="utf-8"?>
<ds:datastoreItem xmlns:ds="http://schemas.openxmlformats.org/officeDocument/2006/customXml" ds:itemID="{AB6881DC-FBD3-4574-A7C0-855830DB3323}">
  <ds:schemaRefs/>
</ds:datastoreItem>
</file>

<file path=customXml/itemProps9.xml><?xml version="1.0" encoding="utf-8"?>
<ds:datastoreItem xmlns:ds="http://schemas.openxmlformats.org/officeDocument/2006/customXml" ds:itemID="{217AB91E-AD52-41E2-B912-281CDA0D17B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DPMF</dc:creator>
  <cp:lastModifiedBy>Maria Pintos</cp:lastModifiedBy>
  <dcterms:created xsi:type="dcterms:W3CDTF">2020-10-13T14:35:46Z</dcterms:created>
  <dcterms:modified xsi:type="dcterms:W3CDTF">2023-12-06T12:59:11Z</dcterms:modified>
</cp:coreProperties>
</file>