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9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maria_pintos\Google Drive\Departamento de Coyuntura Macrofiscal\Angie\2023\Situfin\Informe\"/>
    </mc:Choice>
  </mc:AlternateContent>
  <bookViews>
    <workbookView showSheetTabs="0" xWindow="-120" yWindow="-120" windowWidth="20730" windowHeight="11040" tabRatio="914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tipo_cambio">Aux!$G$3:$H$23</definedName>
  </definedNames>
  <calcPr calcId="162913"/>
  <pivotCaches>
    <pivotCache cacheId="14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C12" i="14" l="1"/>
  <c r="D12" i="14"/>
  <c r="E12" i="14"/>
  <c r="F12" i="14"/>
  <c r="G12" i="14"/>
  <c r="H12" i="14"/>
  <c r="I12" i="14"/>
  <c r="J12" i="14"/>
  <c r="K12" i="14"/>
  <c r="L12" i="14"/>
  <c r="M12" i="14"/>
  <c r="C14" i="14"/>
  <c r="D14" i="14"/>
  <c r="E14" i="14"/>
  <c r="F14" i="14"/>
  <c r="G14" i="14"/>
  <c r="H14" i="14"/>
  <c r="I14" i="14"/>
  <c r="J14" i="14"/>
  <c r="K14" i="14"/>
  <c r="L14" i="14"/>
  <c r="M14" i="14"/>
  <c r="C15" i="14"/>
  <c r="D15" i="14"/>
  <c r="E15" i="14"/>
  <c r="F15" i="14"/>
  <c r="G15" i="14"/>
  <c r="H15" i="14"/>
  <c r="I15" i="14"/>
  <c r="J15" i="14"/>
  <c r="K15" i="14"/>
  <c r="L15" i="14"/>
  <c r="M15" i="14"/>
  <c r="C16" i="14"/>
  <c r="D16" i="14"/>
  <c r="E16" i="14"/>
  <c r="F16" i="14"/>
  <c r="G16" i="14"/>
  <c r="H16" i="14"/>
  <c r="I16" i="14"/>
  <c r="J16" i="14"/>
  <c r="K16" i="14"/>
  <c r="L16" i="14"/>
  <c r="M16" i="14"/>
  <c r="C17" i="14"/>
  <c r="D17" i="14"/>
  <c r="E17" i="14"/>
  <c r="F17" i="14"/>
  <c r="G17" i="14"/>
  <c r="H17" i="14"/>
  <c r="I17" i="14"/>
  <c r="J17" i="14"/>
  <c r="K17" i="14"/>
  <c r="L17" i="14"/>
  <c r="M17" i="14"/>
  <c r="C18" i="14"/>
  <c r="D18" i="14"/>
  <c r="E18" i="14"/>
  <c r="F18" i="14"/>
  <c r="G18" i="14"/>
  <c r="H18" i="14"/>
  <c r="I18" i="14"/>
  <c r="J18" i="14"/>
  <c r="K18" i="14"/>
  <c r="L18" i="14"/>
  <c r="M18" i="14"/>
  <c r="C19" i="14"/>
  <c r="D19" i="14"/>
  <c r="E19" i="14"/>
  <c r="F19" i="14"/>
  <c r="G19" i="14"/>
  <c r="H19" i="14"/>
  <c r="I19" i="14"/>
  <c r="J19" i="14"/>
  <c r="K19" i="14"/>
  <c r="L19" i="14"/>
  <c r="M19" i="14"/>
  <c r="C20" i="14"/>
  <c r="D20" i="14"/>
  <c r="E20" i="14"/>
  <c r="F20" i="14"/>
  <c r="G20" i="14"/>
  <c r="H20" i="14"/>
  <c r="I20" i="14"/>
  <c r="J20" i="14"/>
  <c r="K20" i="14"/>
  <c r="L20" i="14"/>
  <c r="M20" i="14"/>
  <c r="C21" i="14"/>
  <c r="D21" i="14"/>
  <c r="E21" i="14"/>
  <c r="F21" i="14"/>
  <c r="G21" i="14"/>
  <c r="H21" i="14"/>
  <c r="I21" i="14"/>
  <c r="J21" i="14"/>
  <c r="K21" i="14"/>
  <c r="L21" i="14"/>
  <c r="M21" i="14"/>
  <c r="C22" i="14"/>
  <c r="D22" i="14"/>
  <c r="E22" i="14"/>
  <c r="F22" i="14"/>
  <c r="G22" i="14"/>
  <c r="H22" i="14"/>
  <c r="I22" i="14"/>
  <c r="J22" i="14"/>
  <c r="K22" i="14"/>
  <c r="L22" i="14"/>
  <c r="M22" i="14"/>
  <c r="C23" i="14"/>
  <c r="D23" i="14"/>
  <c r="E23" i="14"/>
  <c r="F23" i="14"/>
  <c r="G23" i="14"/>
  <c r="H23" i="14"/>
  <c r="I23" i="14"/>
  <c r="J23" i="14"/>
  <c r="K23" i="14"/>
  <c r="L23" i="14"/>
  <c r="M23" i="14"/>
  <c r="C24" i="14"/>
  <c r="D24" i="14"/>
  <c r="E24" i="14"/>
  <c r="F24" i="14"/>
  <c r="G24" i="14"/>
  <c r="H24" i="14"/>
  <c r="I24" i="14"/>
  <c r="J24" i="14"/>
  <c r="K24" i="14"/>
  <c r="L24" i="14"/>
  <c r="M24" i="14"/>
  <c r="C25" i="14"/>
  <c r="D25" i="14"/>
  <c r="E25" i="14"/>
  <c r="F25" i="14"/>
  <c r="G25" i="14"/>
  <c r="H25" i="14"/>
  <c r="I25" i="14"/>
  <c r="J25" i="14"/>
  <c r="K25" i="14"/>
  <c r="L25" i="14"/>
  <c r="M25" i="14"/>
  <c r="C26" i="14"/>
  <c r="D26" i="14"/>
  <c r="E26" i="14"/>
  <c r="F26" i="14"/>
  <c r="G26" i="14"/>
  <c r="H26" i="14"/>
  <c r="I26" i="14"/>
  <c r="J26" i="14"/>
  <c r="K26" i="14"/>
  <c r="L26" i="14"/>
  <c r="M26" i="14"/>
  <c r="C27" i="14"/>
  <c r="D27" i="14"/>
  <c r="E27" i="14"/>
  <c r="F27" i="14"/>
  <c r="G27" i="14"/>
  <c r="H27" i="14"/>
  <c r="I27" i="14"/>
  <c r="J27" i="14"/>
  <c r="K27" i="14"/>
  <c r="L27" i="14"/>
  <c r="M27" i="14"/>
  <c r="C28" i="14"/>
  <c r="D28" i="14"/>
  <c r="E28" i="14"/>
  <c r="F28" i="14"/>
  <c r="G28" i="14"/>
  <c r="H28" i="14"/>
  <c r="I28" i="14"/>
  <c r="J28" i="14"/>
  <c r="K28" i="14"/>
  <c r="L28" i="14"/>
  <c r="M28" i="14"/>
  <c r="C29" i="14"/>
  <c r="D29" i="14"/>
  <c r="E29" i="14"/>
  <c r="F29" i="14"/>
  <c r="G29" i="14"/>
  <c r="H29" i="14"/>
  <c r="I29" i="14"/>
  <c r="J29" i="14"/>
  <c r="K29" i="14"/>
  <c r="L29" i="14"/>
  <c r="M29" i="14"/>
  <c r="C30" i="14"/>
  <c r="D30" i="14"/>
  <c r="E30" i="14"/>
  <c r="F30" i="14"/>
  <c r="G30" i="14"/>
  <c r="H30" i="14"/>
  <c r="I30" i="14"/>
  <c r="J30" i="14"/>
  <c r="K30" i="14"/>
  <c r="L30" i="14"/>
  <c r="M30" i="14"/>
  <c r="C31" i="14"/>
  <c r="D31" i="14"/>
  <c r="E31" i="14"/>
  <c r="F31" i="14"/>
  <c r="G31" i="14"/>
  <c r="H31" i="14"/>
  <c r="I31" i="14"/>
  <c r="J31" i="14"/>
  <c r="K31" i="14"/>
  <c r="L31" i="14"/>
  <c r="M31" i="14"/>
  <c r="C32" i="14"/>
  <c r="D32" i="14"/>
  <c r="E32" i="14"/>
  <c r="F32" i="14"/>
  <c r="G32" i="14"/>
  <c r="H32" i="14"/>
  <c r="I32" i="14"/>
  <c r="J32" i="14"/>
  <c r="K32" i="14"/>
  <c r="L32" i="14"/>
  <c r="M32" i="14"/>
  <c r="C33" i="14"/>
  <c r="D33" i="14"/>
  <c r="E33" i="14"/>
  <c r="F33" i="14"/>
  <c r="G33" i="14"/>
  <c r="H33" i="14"/>
  <c r="I33" i="14"/>
  <c r="J33" i="14"/>
  <c r="K33" i="14"/>
  <c r="L33" i="14"/>
  <c r="M33" i="14"/>
  <c r="C34" i="14"/>
  <c r="D34" i="14"/>
  <c r="E34" i="14"/>
  <c r="F34" i="14"/>
  <c r="G34" i="14"/>
  <c r="H34" i="14"/>
  <c r="I34" i="14"/>
  <c r="J34" i="14"/>
  <c r="K34" i="14"/>
  <c r="L34" i="14"/>
  <c r="M34" i="14"/>
  <c r="C35" i="14"/>
  <c r="D35" i="14"/>
  <c r="E35" i="14"/>
  <c r="F35" i="14"/>
  <c r="G35" i="14"/>
  <c r="H35" i="14"/>
  <c r="I35" i="14"/>
  <c r="J35" i="14"/>
  <c r="K35" i="14"/>
  <c r="L35" i="14"/>
  <c r="M35" i="14"/>
  <c r="C36" i="14"/>
  <c r="D36" i="14"/>
  <c r="E36" i="14"/>
  <c r="F36" i="14"/>
  <c r="G36" i="14"/>
  <c r="H36" i="14"/>
  <c r="I36" i="14"/>
  <c r="J36" i="14"/>
  <c r="K36" i="14"/>
  <c r="L36" i="14"/>
  <c r="M36" i="14"/>
  <c r="C37" i="14"/>
  <c r="D37" i="14"/>
  <c r="E37" i="14"/>
  <c r="F37" i="14"/>
  <c r="G37" i="14"/>
  <c r="H37" i="14"/>
  <c r="I37" i="14"/>
  <c r="J37" i="14"/>
  <c r="K37" i="14"/>
  <c r="L37" i="14"/>
  <c r="M37" i="14"/>
  <c r="C38" i="14"/>
  <c r="D38" i="14"/>
  <c r="E38" i="14"/>
  <c r="F38" i="14"/>
  <c r="G38" i="14"/>
  <c r="H38" i="14"/>
  <c r="I38" i="14"/>
  <c r="J38" i="14"/>
  <c r="K38" i="14"/>
  <c r="L38" i="14"/>
  <c r="M38" i="14"/>
  <c r="C39" i="14"/>
  <c r="D39" i="14"/>
  <c r="E39" i="14"/>
  <c r="F39" i="14"/>
  <c r="G39" i="14"/>
  <c r="H39" i="14"/>
  <c r="I39" i="14"/>
  <c r="J39" i="14"/>
  <c r="K39" i="14"/>
  <c r="L39" i="14"/>
  <c r="M39" i="14"/>
  <c r="C40" i="14"/>
  <c r="D40" i="14"/>
  <c r="E40" i="14"/>
  <c r="F40" i="14"/>
  <c r="G40" i="14"/>
  <c r="H40" i="14"/>
  <c r="I40" i="14"/>
  <c r="J40" i="14"/>
  <c r="K40" i="14"/>
  <c r="L40" i="14"/>
  <c r="M40" i="14"/>
  <c r="C41" i="14"/>
  <c r="D41" i="14"/>
  <c r="E41" i="14"/>
  <c r="F41" i="14"/>
  <c r="G41" i="14"/>
  <c r="H41" i="14"/>
  <c r="I41" i="14"/>
  <c r="J41" i="14"/>
  <c r="K41" i="14"/>
  <c r="L41" i="14"/>
  <c r="M41" i="14"/>
  <c r="C42" i="14"/>
  <c r="D42" i="14"/>
  <c r="E42" i="14"/>
  <c r="F42" i="14"/>
  <c r="G42" i="14"/>
  <c r="H42" i="14"/>
  <c r="I42" i="14"/>
  <c r="J42" i="14"/>
  <c r="K42" i="14"/>
  <c r="L42" i="14"/>
  <c r="M42" i="14"/>
  <c r="C43" i="14"/>
  <c r="D43" i="14"/>
  <c r="E43" i="14"/>
  <c r="F43" i="14"/>
  <c r="G43" i="14"/>
  <c r="H43" i="14"/>
  <c r="I43" i="14"/>
  <c r="J43" i="14"/>
  <c r="K43" i="14"/>
  <c r="L43" i="14"/>
  <c r="M43" i="14"/>
  <c r="C44" i="14"/>
  <c r="D44" i="14"/>
  <c r="E44" i="14"/>
  <c r="F44" i="14"/>
  <c r="G44" i="14"/>
  <c r="H44" i="14"/>
  <c r="I44" i="14"/>
  <c r="J44" i="14"/>
  <c r="K44" i="14"/>
  <c r="L44" i="14"/>
  <c r="M44" i="14"/>
  <c r="C45" i="14"/>
  <c r="D45" i="14"/>
  <c r="E45" i="14"/>
  <c r="F45" i="14"/>
  <c r="G45" i="14"/>
  <c r="H45" i="14"/>
  <c r="I45" i="14"/>
  <c r="J45" i="14"/>
  <c r="K45" i="14"/>
  <c r="L45" i="14"/>
  <c r="M45" i="14"/>
  <c r="C46" i="14"/>
  <c r="D46" i="14"/>
  <c r="E46" i="14"/>
  <c r="F46" i="14"/>
  <c r="G46" i="14"/>
  <c r="H46" i="14"/>
  <c r="I46" i="14"/>
  <c r="J46" i="14"/>
  <c r="K46" i="14"/>
  <c r="L46" i="14"/>
  <c r="M46" i="14"/>
  <c r="C47" i="14"/>
  <c r="D47" i="14"/>
  <c r="E47" i="14"/>
  <c r="F47" i="14"/>
  <c r="G47" i="14"/>
  <c r="H47" i="14"/>
  <c r="I47" i="14"/>
  <c r="J47" i="14"/>
  <c r="K47" i="14"/>
  <c r="L47" i="14"/>
  <c r="M47" i="14"/>
  <c r="C48" i="14"/>
  <c r="D48" i="14"/>
  <c r="E48" i="14"/>
  <c r="F48" i="14"/>
  <c r="G48" i="14"/>
  <c r="H48" i="14"/>
  <c r="I48" i="14"/>
  <c r="J48" i="14"/>
  <c r="K48" i="14"/>
  <c r="L48" i="14"/>
  <c r="M48" i="14"/>
  <c r="C49" i="14"/>
  <c r="D49" i="14"/>
  <c r="E49" i="14"/>
  <c r="F49" i="14"/>
  <c r="G49" i="14"/>
  <c r="H49" i="14"/>
  <c r="I49" i="14"/>
  <c r="J49" i="14"/>
  <c r="K49" i="14"/>
  <c r="L49" i="14"/>
  <c r="M49" i="14"/>
  <c r="C50" i="14"/>
  <c r="D50" i="14"/>
  <c r="E50" i="14"/>
  <c r="F50" i="14"/>
  <c r="G50" i="14"/>
  <c r="H50" i="14"/>
  <c r="I50" i="14"/>
  <c r="J50" i="14"/>
  <c r="K50" i="14"/>
  <c r="L50" i="14"/>
  <c r="M50" i="14"/>
  <c r="C51" i="14"/>
  <c r="D51" i="14"/>
  <c r="E51" i="14"/>
  <c r="F51" i="14"/>
  <c r="G51" i="14"/>
  <c r="H51" i="14"/>
  <c r="I51" i="14"/>
  <c r="J51" i="14"/>
  <c r="K51" i="14"/>
  <c r="L51" i="14"/>
  <c r="M51" i="14"/>
  <c r="C52" i="14"/>
  <c r="D52" i="14"/>
  <c r="E52" i="14"/>
  <c r="F52" i="14"/>
  <c r="G52" i="14"/>
  <c r="H52" i="14"/>
  <c r="I52" i="14"/>
  <c r="J52" i="14"/>
  <c r="K52" i="14"/>
  <c r="L52" i="14"/>
  <c r="M52" i="14"/>
  <c r="C53" i="14"/>
  <c r="D53" i="14"/>
  <c r="E53" i="14"/>
  <c r="F53" i="14"/>
  <c r="G53" i="14"/>
  <c r="H53" i="14"/>
  <c r="I53" i="14"/>
  <c r="J53" i="14"/>
  <c r="K53" i="14"/>
  <c r="L53" i="14"/>
  <c r="M53" i="14"/>
  <c r="C54" i="14"/>
  <c r="D54" i="14"/>
  <c r="E54" i="14"/>
  <c r="F54" i="14"/>
  <c r="G54" i="14"/>
  <c r="H54" i="14"/>
  <c r="I54" i="14"/>
  <c r="J54" i="14"/>
  <c r="K54" i="14"/>
  <c r="L54" i="14"/>
  <c r="M54" i="14"/>
  <c r="C55" i="14"/>
  <c r="D55" i="14"/>
  <c r="E55" i="14"/>
  <c r="F55" i="14"/>
  <c r="G55" i="14"/>
  <c r="H55" i="14"/>
  <c r="I55" i="14"/>
  <c r="J55" i="14"/>
  <c r="K55" i="14"/>
  <c r="L55" i="14"/>
  <c r="M55" i="14"/>
  <c r="C56" i="14"/>
  <c r="D56" i="14"/>
  <c r="E56" i="14"/>
  <c r="F56" i="14"/>
  <c r="G56" i="14"/>
  <c r="H56" i="14"/>
  <c r="I56" i="14"/>
  <c r="J56" i="14"/>
  <c r="K56" i="14"/>
  <c r="L56" i="14"/>
  <c r="M56" i="14"/>
  <c r="C57" i="14"/>
  <c r="D57" i="14"/>
  <c r="E57" i="14"/>
  <c r="F57" i="14"/>
  <c r="G57" i="14"/>
  <c r="H57" i="14"/>
  <c r="I57" i="14"/>
  <c r="J57" i="14"/>
  <c r="K57" i="14"/>
  <c r="L57" i="14"/>
  <c r="M57" i="14"/>
  <c r="C58" i="14"/>
  <c r="D58" i="14"/>
  <c r="E58" i="14"/>
  <c r="F58" i="14"/>
  <c r="G58" i="14"/>
  <c r="H58" i="14"/>
  <c r="I58" i="14"/>
  <c r="J58" i="14"/>
  <c r="K58" i="14"/>
  <c r="L58" i="14"/>
  <c r="M58" i="14"/>
  <c r="C59" i="14"/>
  <c r="D59" i="14"/>
  <c r="E59" i="14"/>
  <c r="F59" i="14"/>
  <c r="G59" i="14"/>
  <c r="H59" i="14"/>
  <c r="I59" i="14"/>
  <c r="J59" i="14"/>
  <c r="K59" i="14"/>
  <c r="L59" i="14"/>
  <c r="M59" i="14"/>
  <c r="C60" i="14"/>
  <c r="D60" i="14"/>
  <c r="E60" i="14"/>
  <c r="F60" i="14"/>
  <c r="G60" i="14"/>
  <c r="H60" i="14"/>
  <c r="I60" i="14"/>
  <c r="J60" i="14"/>
  <c r="K60" i="14"/>
  <c r="L60" i="14"/>
  <c r="M60" i="14"/>
  <c r="C61" i="14"/>
  <c r="D61" i="14"/>
  <c r="E61" i="14"/>
  <c r="F61" i="14"/>
  <c r="G61" i="14"/>
  <c r="H61" i="14"/>
  <c r="I61" i="14"/>
  <c r="J61" i="14"/>
  <c r="K61" i="14"/>
  <c r="L61" i="14"/>
  <c r="M61" i="14"/>
  <c r="C62" i="14"/>
  <c r="D62" i="14"/>
  <c r="E62" i="14"/>
  <c r="F62" i="14"/>
  <c r="G62" i="14"/>
  <c r="H62" i="14"/>
  <c r="I62" i="14"/>
  <c r="J62" i="14"/>
  <c r="K62" i="14"/>
  <c r="L62" i="14"/>
  <c r="M62" i="14"/>
  <c r="C63" i="14"/>
  <c r="D63" i="14"/>
  <c r="E63" i="14"/>
  <c r="F63" i="14"/>
  <c r="G63" i="14"/>
  <c r="H63" i="14"/>
  <c r="I63" i="14"/>
  <c r="J63" i="14"/>
  <c r="K63" i="14"/>
  <c r="L63" i="14"/>
  <c r="M63" i="14"/>
  <c r="C64" i="14"/>
  <c r="D64" i="14"/>
  <c r="E64" i="14"/>
  <c r="F64" i="14"/>
  <c r="G64" i="14"/>
  <c r="H64" i="14"/>
  <c r="I64" i="14"/>
  <c r="J64" i="14"/>
  <c r="K64" i="14"/>
  <c r="L64" i="14"/>
  <c r="M64" i="14"/>
  <c r="C65" i="14"/>
  <c r="D65" i="14"/>
  <c r="E65" i="14"/>
  <c r="F65" i="14"/>
  <c r="G65" i="14"/>
  <c r="H65" i="14"/>
  <c r="I65" i="14"/>
  <c r="J65" i="14"/>
  <c r="K65" i="14"/>
  <c r="L65" i="14"/>
  <c r="M65" i="14"/>
  <c r="C66" i="14"/>
  <c r="D66" i="14"/>
  <c r="E66" i="14"/>
  <c r="F66" i="14"/>
  <c r="G66" i="14"/>
  <c r="H66" i="14"/>
  <c r="I66" i="14"/>
  <c r="J66" i="14"/>
  <c r="K66" i="14"/>
  <c r="L66" i="14"/>
  <c r="M66" i="14"/>
  <c r="C67" i="14"/>
  <c r="D67" i="14"/>
  <c r="E67" i="14"/>
  <c r="F67" i="14"/>
  <c r="G67" i="14"/>
  <c r="H67" i="14"/>
  <c r="I67" i="14"/>
  <c r="J67" i="14"/>
  <c r="K67" i="14"/>
  <c r="L67" i="14"/>
  <c r="M67" i="14"/>
  <c r="C68" i="14"/>
  <c r="D68" i="14"/>
  <c r="E68" i="14"/>
  <c r="F68" i="14"/>
  <c r="G68" i="14"/>
  <c r="H68" i="14"/>
  <c r="I68" i="14"/>
  <c r="J68" i="14"/>
  <c r="K68" i="14"/>
  <c r="L68" i="14"/>
  <c r="M68" i="14"/>
  <c r="C69" i="14"/>
  <c r="D69" i="14"/>
  <c r="E69" i="14"/>
  <c r="F69" i="14"/>
  <c r="G69" i="14"/>
  <c r="H69" i="14"/>
  <c r="I69" i="14"/>
  <c r="J69" i="14"/>
  <c r="K69" i="14"/>
  <c r="L69" i="14"/>
  <c r="M69" i="14"/>
  <c r="C70" i="14"/>
  <c r="D70" i="14"/>
  <c r="E70" i="14"/>
  <c r="F70" i="14"/>
  <c r="G70" i="14"/>
  <c r="H70" i="14"/>
  <c r="I70" i="14"/>
  <c r="J70" i="14"/>
  <c r="K70" i="14"/>
  <c r="L70" i="14"/>
  <c r="M70" i="14"/>
  <c r="C71" i="14"/>
  <c r="D71" i="14"/>
  <c r="E71" i="14"/>
  <c r="F71" i="14"/>
  <c r="G71" i="14"/>
  <c r="H71" i="14"/>
  <c r="I71" i="14"/>
  <c r="J71" i="14"/>
  <c r="K71" i="14"/>
  <c r="L71" i="14"/>
  <c r="M71" i="14"/>
  <c r="C72" i="14"/>
  <c r="D72" i="14"/>
  <c r="E72" i="14"/>
  <c r="F72" i="14"/>
  <c r="G72" i="14"/>
  <c r="H72" i="14"/>
  <c r="I72" i="14"/>
  <c r="J72" i="14"/>
  <c r="K72" i="14"/>
  <c r="L72" i="14"/>
  <c r="M72" i="14"/>
  <c r="C73" i="14"/>
  <c r="D73" i="14"/>
  <c r="E73" i="14"/>
  <c r="F73" i="14"/>
  <c r="G73" i="14"/>
  <c r="H73" i="14"/>
  <c r="I73" i="14"/>
  <c r="J73" i="14"/>
  <c r="K73" i="14"/>
  <c r="L73" i="14"/>
  <c r="M73" i="14"/>
  <c r="C74" i="14"/>
  <c r="D74" i="14"/>
  <c r="E74" i="14"/>
  <c r="F74" i="14"/>
  <c r="G74" i="14"/>
  <c r="H74" i="14"/>
  <c r="I74" i="14"/>
  <c r="J74" i="14"/>
  <c r="K74" i="14"/>
  <c r="L74" i="14"/>
  <c r="M74" i="14"/>
  <c r="C75" i="14"/>
  <c r="D75" i="14"/>
  <c r="E75" i="14"/>
  <c r="F75" i="14"/>
  <c r="G75" i="14"/>
  <c r="H75" i="14"/>
  <c r="I75" i="14"/>
  <c r="J75" i="14"/>
  <c r="K75" i="14"/>
  <c r="L75" i="14"/>
  <c r="M75" i="14"/>
  <c r="C76" i="14"/>
  <c r="D76" i="14"/>
  <c r="E76" i="14"/>
  <c r="F76" i="14"/>
  <c r="G76" i="14"/>
  <c r="H76" i="14"/>
  <c r="I76" i="14"/>
  <c r="J76" i="14"/>
  <c r="K76" i="14"/>
  <c r="L76" i="14"/>
  <c r="M76" i="14"/>
  <c r="C77" i="14"/>
  <c r="D77" i="14"/>
  <c r="E77" i="14"/>
  <c r="F77" i="14"/>
  <c r="G77" i="14"/>
  <c r="H77" i="14"/>
  <c r="I77" i="14"/>
  <c r="J77" i="14"/>
  <c r="K77" i="14"/>
  <c r="L77" i="14"/>
  <c r="M77" i="14"/>
  <c r="C78" i="14"/>
  <c r="D78" i="14"/>
  <c r="E78" i="14"/>
  <c r="F78" i="14"/>
  <c r="G78" i="14"/>
  <c r="H78" i="14"/>
  <c r="I78" i="14"/>
  <c r="J78" i="14"/>
  <c r="K78" i="14"/>
  <c r="L78" i="14"/>
  <c r="M78" i="14"/>
  <c r="C79" i="14"/>
  <c r="D79" i="14"/>
  <c r="E79" i="14"/>
  <c r="F79" i="14"/>
  <c r="G79" i="14"/>
  <c r="H79" i="14"/>
  <c r="I79" i="14"/>
  <c r="J79" i="14"/>
  <c r="K79" i="14"/>
  <c r="L79" i="14"/>
  <c r="M79" i="14"/>
  <c r="C80" i="14"/>
  <c r="D80" i="14"/>
  <c r="E80" i="14"/>
  <c r="F80" i="14"/>
  <c r="G80" i="14"/>
  <c r="H80" i="14"/>
  <c r="I80" i="14"/>
  <c r="J80" i="14"/>
  <c r="K80" i="14"/>
  <c r="L80" i="14"/>
  <c r="M80" i="14"/>
  <c r="C82" i="14"/>
  <c r="D82" i="14"/>
  <c r="E82" i="14"/>
  <c r="F82" i="14"/>
  <c r="G82" i="14"/>
  <c r="H82" i="14"/>
  <c r="I82" i="14"/>
  <c r="J82" i="14"/>
  <c r="K82" i="14"/>
  <c r="L82" i="14"/>
  <c r="M82" i="14"/>
  <c r="C83" i="14"/>
  <c r="D83" i="14"/>
  <c r="E83" i="14"/>
  <c r="F83" i="14"/>
  <c r="G83" i="14"/>
  <c r="H83" i="14"/>
  <c r="I83" i="14"/>
  <c r="J83" i="14"/>
  <c r="K83" i="14"/>
  <c r="L83" i="14"/>
  <c r="M83" i="14"/>
  <c r="C84" i="14"/>
  <c r="D84" i="14"/>
  <c r="E84" i="14"/>
  <c r="F84" i="14"/>
  <c r="G84" i="14"/>
  <c r="H84" i="14"/>
  <c r="I84" i="14"/>
  <c r="J84" i="14"/>
  <c r="K84" i="14"/>
  <c r="L84" i="14"/>
  <c r="M84" i="14"/>
  <c r="C85" i="14"/>
  <c r="D85" i="14"/>
  <c r="E85" i="14"/>
  <c r="F85" i="14"/>
  <c r="G85" i="14"/>
  <c r="H85" i="14"/>
  <c r="I85" i="14"/>
  <c r="J85" i="14"/>
  <c r="K85" i="14"/>
  <c r="L85" i="14"/>
  <c r="M85" i="14"/>
  <c r="C86" i="14"/>
  <c r="D86" i="14"/>
  <c r="E86" i="14"/>
  <c r="F86" i="14"/>
  <c r="G86" i="14"/>
  <c r="H86" i="14"/>
  <c r="I86" i="14"/>
  <c r="J86" i="14"/>
  <c r="K86" i="14"/>
  <c r="L86" i="14"/>
  <c r="M86" i="14"/>
  <c r="C87" i="14"/>
  <c r="D87" i="14"/>
  <c r="E87" i="14"/>
  <c r="F87" i="14"/>
  <c r="G87" i="14"/>
  <c r="H87" i="14"/>
  <c r="I87" i="14"/>
  <c r="J87" i="14"/>
  <c r="K87" i="14"/>
  <c r="L87" i="14"/>
  <c r="M87" i="14"/>
  <c r="C88" i="14"/>
  <c r="D88" i="14"/>
  <c r="E88" i="14"/>
  <c r="F88" i="14"/>
  <c r="G88" i="14"/>
  <c r="H88" i="14"/>
  <c r="I88" i="14"/>
  <c r="J88" i="14"/>
  <c r="K88" i="14"/>
  <c r="L88" i="14"/>
  <c r="M88" i="14"/>
  <c r="C89" i="14"/>
  <c r="D89" i="14"/>
  <c r="E89" i="14"/>
  <c r="F89" i="14"/>
  <c r="G89" i="14"/>
  <c r="H89" i="14"/>
  <c r="I89" i="14"/>
  <c r="J89" i="14"/>
  <c r="K89" i="14"/>
  <c r="L89" i="14"/>
  <c r="M89" i="14"/>
  <c r="C90" i="14"/>
  <c r="D90" i="14"/>
  <c r="E90" i="14"/>
  <c r="F90" i="14"/>
  <c r="G90" i="14"/>
  <c r="H90" i="14"/>
  <c r="I90" i="14"/>
  <c r="J90" i="14"/>
  <c r="K90" i="14"/>
  <c r="L90" i="14"/>
  <c r="M90" i="14"/>
  <c r="C91" i="14"/>
  <c r="D91" i="14"/>
  <c r="E91" i="14"/>
  <c r="F91" i="14"/>
  <c r="G91" i="14"/>
  <c r="H91" i="14"/>
  <c r="I91" i="14"/>
  <c r="J91" i="14"/>
  <c r="K91" i="14"/>
  <c r="L91" i="14"/>
  <c r="M91" i="14"/>
  <c r="C92" i="14"/>
  <c r="D92" i="14"/>
  <c r="E92" i="14"/>
  <c r="F92" i="14"/>
  <c r="G92" i="14"/>
  <c r="H92" i="14"/>
  <c r="I92" i="14"/>
  <c r="J92" i="14"/>
  <c r="K92" i="14"/>
  <c r="L92" i="14"/>
  <c r="M92" i="14"/>
  <c r="C93" i="14"/>
  <c r="D93" i="14"/>
  <c r="E93" i="14"/>
  <c r="F93" i="14"/>
  <c r="G93" i="14"/>
  <c r="H93" i="14"/>
  <c r="I93" i="14"/>
  <c r="J93" i="14"/>
  <c r="K93" i="14"/>
  <c r="L93" i="14"/>
  <c r="M93" i="14"/>
  <c r="C94" i="14"/>
  <c r="D94" i="14"/>
  <c r="E94" i="14"/>
  <c r="F94" i="14"/>
  <c r="G94" i="14"/>
  <c r="H94" i="14"/>
  <c r="I94" i="14"/>
  <c r="J94" i="14"/>
  <c r="K94" i="14"/>
  <c r="L94" i="14"/>
  <c r="M94" i="14"/>
  <c r="C95" i="14"/>
  <c r="D95" i="14"/>
  <c r="E95" i="14"/>
  <c r="F95" i="14"/>
  <c r="G95" i="14"/>
  <c r="H95" i="14"/>
  <c r="I95" i="14"/>
  <c r="J95" i="14"/>
  <c r="K95" i="14"/>
  <c r="L95" i="14"/>
  <c r="M95" i="14"/>
  <c r="C96" i="14"/>
  <c r="D96" i="14"/>
  <c r="E96" i="14"/>
  <c r="F96" i="14"/>
  <c r="G96" i="14"/>
  <c r="H96" i="14"/>
  <c r="I96" i="14"/>
  <c r="J96" i="14"/>
  <c r="K96" i="14"/>
  <c r="L96" i="14"/>
  <c r="M96" i="14"/>
  <c r="C97" i="14"/>
  <c r="D97" i="14"/>
  <c r="E97" i="14"/>
  <c r="F97" i="14"/>
  <c r="G97" i="14"/>
  <c r="H97" i="14"/>
  <c r="I97" i="14"/>
  <c r="J97" i="14"/>
  <c r="K97" i="14"/>
  <c r="L97" i="14"/>
  <c r="M97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C10" i="14"/>
  <c r="D10" i="14"/>
  <c r="E10" i="14"/>
  <c r="F10" i="14"/>
  <c r="G10" i="14"/>
  <c r="H10" i="14"/>
  <c r="I10" i="14"/>
  <c r="J10" i="14"/>
  <c r="K10" i="14"/>
  <c r="L10" i="14"/>
  <c r="M10" i="14"/>
  <c r="B10" i="14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T5" i="3" l="1"/>
  <c r="S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D98" i="14"/>
  <c r="E98" i="14"/>
  <c r="F98" i="14"/>
  <c r="G98" i="14"/>
  <c r="H98" i="14"/>
  <c r="I98" i="14"/>
  <c r="J98" i="14"/>
  <c r="K98" i="14"/>
  <c r="L98" i="14"/>
  <c r="M98" i="14"/>
  <c r="U10" i="10"/>
  <c r="T10" i="10"/>
  <c r="U9" i="10"/>
  <c r="T9" i="10"/>
  <c r="P5" i="3"/>
  <c r="P6" i="3"/>
  <c r="O6" i="3"/>
  <c r="O5" i="3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T30" i="10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F64" i="13" l="1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U5" i="3"/>
  <c r="B7" i="12" s="1"/>
  <c r="V29" i="10"/>
  <c r="G40" i="13"/>
  <c r="H40" i="13"/>
  <c r="H68" i="13"/>
  <c r="G68" i="13"/>
  <c r="H14" i="13"/>
  <c r="G14" i="13"/>
  <c r="G43" i="13"/>
  <c r="H43" i="13"/>
  <c r="G90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Q5" i="3"/>
  <c r="D31" i="12" s="1"/>
  <c r="Q6" i="3"/>
  <c r="G10" i="12" s="1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G9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H42" i="13" l="1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10" i="12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C31" i="12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>
  <authors>
    <author>Luis Benitez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>
  <authors>
    <author>Luis Benitez</author>
  </authors>
  <commentList>
    <comment ref="E2" authorId="0" shapeId="0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3" authorId="0" shapeId="0">
      <text>
        <r>
          <rPr>
            <sz val="9"/>
            <color indexed="81"/>
            <rFont val="Tahoma"/>
            <family val="2"/>
          </rPr>
          <t>Fuente: Anexo Estadístico del Informe Económico (BCP) 18-12-2023</t>
        </r>
      </text>
    </comment>
    <comment ref="H23" authorId="0" shapeId="0">
      <text>
        <r>
          <rPr>
            <sz val="9"/>
            <color indexed="81"/>
            <rFont val="Tahoma"/>
            <family val="2"/>
          </rPr>
          <t>TC promedio 2023 (Escenario macro dic-2023)</t>
        </r>
      </text>
    </comment>
  </commentList>
</comments>
</file>

<file path=xl/connections.xml><?xml version="1.0" encoding="utf-8"?>
<connections xmlns="http://schemas.openxmlformats.org/spreadsheetml/2006/main">
  <connection id="1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<sst xmlns="http://schemas.openxmlformats.org/spreadsheetml/2006/main" count="501" uniqueCount="212">
  <si>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</si>
  <si>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</si>
  <si>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</si>
  <si>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</si>
  <si>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</si>
  <si>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</si>
  <si>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</si>
  <si>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</si>
  <si>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</si>
  <si>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</si>
  <si>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</si>
  <si>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</si>
  <si>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</si>
  <si>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</si>
  <si>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</si>
  <si>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</si>
  <si>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</si>
  <si>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</si>
  <si>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</si>
  <si>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</si>
  <si>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</si>
  <si>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</si>
  <si>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</si>
  <si>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</si>
  <si>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</si>
  <si>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</si>
  <si>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</si>
  <si>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</si>
  <si>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</si>
  <si>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</si>
  <si>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</si>
  <si>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</si>
  <si>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</si>
  <si>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</si>
  <si>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</si>
  <si>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</si>
  <si>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</si>
  <si>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</si>
  <si>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</si>
  <si>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</si>
  <si>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</si>
  <si>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</si>
  <si>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</si>
  <si>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</si>
  <si>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</si>
  <si>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</si>
  <si>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</si>
  <si>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</si>
  <si>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</si>
  <si>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</si>
  <si>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</si>
  <si>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</si>
  <si>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</si>
  <si>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</si>
  <si>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</si>
  <si>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</si>
  <si>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</si>
  <si>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</si>
  <si>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</si>
  <si>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</si>
  <si>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</si>
  <si>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</si>
  <si>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</si>
  <si>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</si>
  <si>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</si>
  <si>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</si>
  <si>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</si>
  <si>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</si>
  <si>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</si>
  <si>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</si>
  <si>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</si>
  <si>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</si>
  <si>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</si>
  <si>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</si>
  <si>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</si>
  <si>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</si>
  <si>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</si>
  <si>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</si>
  <si>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</si>
  <si>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</si>
  <si>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</si>
  <si>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</si>
  <si>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</si>
  <si>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</si>
  <si>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</si>
  <si>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</si>
  <si>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</si>
  <si>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</si>
  <si>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</si>
  <si>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</si>
  <si>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</si>
  <si>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</si>
  <si>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</si>
  <si>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</si>
  <si>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</si>
  <si>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</si>
  <si>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</si>
  <si>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</si>
  <si>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</si>
  <si>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</si>
  <si>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</si>
  <si>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</si>
  <si>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</si>
  <si>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</si>
  <si>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</si>
  <si>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</si>
  <si>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</si>
  <si>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</si>
  <si>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</si>
  <si>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</si>
  <si>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</si>
  <si>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</si>
  <si>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</si>
  <si>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</si>
  <si>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</si>
  <si>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</si>
  <si>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</si>
  <si>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</si>
  <si>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</si>
  <si>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</si>
  <si>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</si>
  <si>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</si>
  <si>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</si>
  <si>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</si>
  <si>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</si>
  <si>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</si>
  <si>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</si>
  <si>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</si>
  <si>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</si>
  <si>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</si>
  <si>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</si>
  <si>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</si>
  <si>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</si>
  <si>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</si>
  <si>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</si>
  <si>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</si>
  <si>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</si>
  <si>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</si>
  <si>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</si>
  <si>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</si>
  <si>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</si>
  <si>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</si>
  <si>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</si>
  <si>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</si>
  <si>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</si>
  <si>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</si>
  <si>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</si>
  <si>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</si>
  <si>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</si>
  <si>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</si>
  <si>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</si>
  <si>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</si>
  <si>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</si>
  <si>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</si>
  <si>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</si>
  <si>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</si>
  <si>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</si>
  <si>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</si>
  <si>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</si>
  <si>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</si>
  <si>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</si>
  <si>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</si>
  <si>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</si>
  <si>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</si>
  <si>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</si>
  <si>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</si>
  <si>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</si>
  <si>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</si>
  <si>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</si>
  <si>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</si>
  <si>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</si>
  <si>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</si>
  <si>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</si>
  <si>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</si>
  <si>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</si>
  <si>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</si>
  <si>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</si>
  <si>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</si>
  <si>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</si>
  <si>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</si>
  <si>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</si>
  <si>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</si>
  <si>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</si>
  <si>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</si>
  <si>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</si>
  <si>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</si>
  <si>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</si>
  <si>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Presupuesto
Ajustado
2022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</si>
  <si>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</si>
  <si>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</si>
  <si>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</si>
  <si>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</si>
  <si>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</si>
  <si>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</si>
  <si>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</si>
  <si>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</si>
  <si>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</si>
  <si>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</si>
  <si>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</si>
  <si>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</si>
  <si>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</si>
  <si>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</si>
  <si>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</si>
  <si>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ago</t>
  </si>
  <si>
    <t>sept</t>
  </si>
  <si>
    <t>oct</t>
  </si>
  <si>
    <t>nov</t>
  </si>
  <si>
    <t>dic</t>
  </si>
  <si>
    <t>Ejecución
Diciembre
2022</t>
  </si>
  <si>
    <t>Ejecución
Diciembre
2023</t>
  </si>
  <si>
    <t>(Todas)</t>
  </si>
  <si>
    <t>El déficit incluye el pago de deudas heredadas del MOPC y MSPyBS por 1,2% del PIB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</si>
</sst>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1" formatCode="0.0%;[Red]0.0%"/>
    <numFmt numFmtId="182" formatCode="#,##0.0000"/>
    <numFmt numFmtId="183" formatCode="#,##0.0\ [$USD]"/>
    <numFmt numFmtId="184" formatCode="0.0%;[White]0.0%"/>
    <numFmt numFmtId="185" formatCode="[$USD]\ #,##0.0;[$USD]\ \-#,##0.0"/>
    <numFmt numFmtId="186" formatCode="#,##0.00;\(#,##0.00\)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vertAlign val="subscript"/>
      <sz val="12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40" fillId="0" borderId="0"/>
    <xf numFmtId="9" fontId="1" fillId="0" borderId="0" applyFont="0" applyFill="0" applyBorder="0" applyAlignment="0" applyProtection="0"/>
  </cellStyleXfs>
  <cellXfs count="237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0" fontId="35" fillId="0" borderId="0" xfId="2" applyNumberFormat="1" applyFont="1" applyBorder="1" applyProtection="1"/>
    <xf numFmtId="3" fontId="36" fillId="0" borderId="0" xfId="2" applyNumberFormat="1" applyFont="1" applyBorder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8" fillId="0" borderId="0" xfId="3" applyNumberFormat="1" applyFont="1" applyFill="1"/>
    <xf numFmtId="165" fontId="39" fillId="0" borderId="0" xfId="3" applyNumberFormat="1" applyFont="1" applyFill="1"/>
    <xf numFmtId="166" fontId="38" fillId="0" borderId="0" xfId="3" applyNumberFormat="1" applyFont="1" applyFill="1"/>
    <xf numFmtId="165" fontId="38" fillId="2" borderId="0" xfId="3" applyNumberFormat="1" applyFont="1" applyFill="1"/>
    <xf numFmtId="165" fontId="38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2" fontId="10" fillId="0" borderId="0" xfId="2" applyNumberFormat="1" applyFont="1" applyFill="1" applyAlignment="1">
      <alignment horizontal="left" indent="2"/>
    </xf>
    <xf numFmtId="3" fontId="0" fillId="2" borderId="4" xfId="0" applyNumberFormat="1" applyFill="1" applyBorder="1"/>
    <xf numFmtId="3" fontId="27" fillId="0" borderId="0" xfId="2" applyFont="1" applyFill="1"/>
    <xf numFmtId="3" fontId="35" fillId="0" borderId="0" xfId="2" applyFont="1"/>
    <xf numFmtId="3" fontId="41" fillId="0" borderId="0" xfId="2" applyFont="1"/>
    <xf numFmtId="3" fontId="42" fillId="0" borderId="0" xfId="2" applyFont="1"/>
    <xf numFmtId="3" fontId="43" fillId="0" borderId="0" xfId="2" applyFont="1"/>
    <xf numFmtId="3" fontId="42" fillId="0" borderId="0" xfId="2" applyFont="1" applyFill="1" applyBorder="1" applyAlignment="1">
      <alignment vertical="center"/>
    </xf>
    <xf numFmtId="183" fontId="42" fillId="0" borderId="0" xfId="2" applyNumberFormat="1" applyFont="1" applyFill="1" applyBorder="1" applyAlignment="1">
      <alignment vertical="center"/>
    </xf>
    <xf numFmtId="3" fontId="42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5" fillId="0" borderId="0" xfId="6" quotePrefix="1" applyNumberFormat="1" applyFont="1" applyAlignment="1">
      <alignment vertical="center"/>
    </xf>
    <xf numFmtId="3" fontId="45" fillId="0" borderId="0" xfId="6" quotePrefix="1" applyNumberFormat="1" applyFont="1" applyAlignment="1">
      <alignment horizontal="left" vertical="center"/>
    </xf>
    <xf numFmtId="181" fontId="46" fillId="0" borderId="0" xfId="1" applyNumberFormat="1" applyFont="1" applyBorder="1" applyAlignment="1">
      <alignment horizontal="right"/>
    </xf>
    <xf numFmtId="184" fontId="46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7" fillId="0" borderId="0" xfId="6" applyFont="1"/>
    <xf numFmtId="168" fontId="44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3" fontId="25" fillId="7" borderId="4" xfId="5" applyNumberFormat="1" applyFont="1" applyFill="1" applyBorder="1" applyAlignment="1">
      <alignment horizontal="right"/>
    </xf>
    <xf numFmtId="166" fontId="6" fillId="2" borderId="0" xfId="3" applyNumberFormat="1" applyFont="1" applyFill="1"/>
    <xf numFmtId="166" fontId="38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5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6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3" fontId="43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  <xf numFmtId="3" fontId="49" fillId="5" borderId="0" xfId="2" applyFont="1" applyFill="1" applyAlignment="1">
      <alignment horizontal="left"/>
    </xf>
  </cellXfs>
  <cellStyles count="20">
    <cellStyle name="ANCLAS,REZONES Y SUS PARTES,DE FUNDICION,DE HIERRO O DE ACERO" xfId="9"/>
    <cellStyle name="Hipervínculo" xfId="6" builtinId="8"/>
    <cellStyle name="Millares [0] 2" xfId="11"/>
    <cellStyle name="Millares 2" xfId="3"/>
    <cellStyle name="Millares 2 2" xfId="12"/>
    <cellStyle name="Millares 3" xfId="10"/>
    <cellStyle name="Normal" xfId="0" builtinId="0"/>
    <cellStyle name="Normal 2" xfId="13"/>
    <cellStyle name="Normal 2 2" xfId="14"/>
    <cellStyle name="Normal 3" xfId="2"/>
    <cellStyle name="Normal 3 2" xfId="15"/>
    <cellStyle name="Normal 3 3" xfId="16"/>
    <cellStyle name="Normal 4" xfId="8"/>
    <cellStyle name="Normal 4 2" xfId="17"/>
    <cellStyle name="Normal_Cuentas cuadros de coyuntura(jun07)_Anexo Estadístico NOVIEMBRE 2008 IMAEP" xfId="5"/>
    <cellStyle name="normální_GFSod93podleVR new1" xfId="18"/>
    <cellStyle name="Porcentaje" xfId="1" builtinId="5"/>
    <cellStyle name="Porcentaje 2" xfId="4"/>
    <cellStyle name="Porcentaje 3" xfId="7"/>
    <cellStyle name="Porcentaje 3 2" xfId="19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numFmt numFmtId="168" formatCode="#,##0.0"/>
    </dxf>
    <dxf>
      <numFmt numFmtId="168" formatCode="#,##0.0"/>
    </dxf>
    <dxf>
      <numFmt numFmtId="168" formatCode="#,##0.0"/>
    </dxf>
    <dxf>
      <alignment wrapText="1"/>
    </dxf>
  </dxfs>
  <tableStyles count="0" defaultTableStyle="TableStyleMedium2" defaultPivotStyle="PivotStyleLight16"/>
  <colors>
    <mruColors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22% BID; USD 199,4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25% CAF; USD 226,2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11% OFID; USD 99,8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latin typeface="Arial" panose="020B0604020202020204" pitchFamily="34" charset="0"/>
              <a:cs typeface="Arial" panose="020B0604020202020204" pitchFamily="34" charset="0"/>
            </a:rPr>
            <a:t>7% LLAVE EN MANO; USD 64,9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/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/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latin typeface="Arial" panose="020B0604020202020204" pitchFamily="34" charset="0"/>
              <a:cs typeface="Arial" panose="020B0604020202020204" pitchFamily="34" charset="0"/>
            </a:rPr>
            <a:t>26% BONOS; USD 238,2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/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/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latin typeface="Arial" panose="020B0604020202020204" pitchFamily="34" charset="0"/>
              <a:cs typeface="Arial" panose="020B0604020202020204" pitchFamily="34" charset="0"/>
            </a:rPr>
            <a:t>9% OTROS; USD 85,5</a:t>
          </a: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/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/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  <dgm:t>
        <a:bodyPr/>
        <a:lstStyle/>
        <a:p>
          <a:endParaRPr lang="es-ES"/>
        </a:p>
      </dgm:t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  <dgm:t>
        <a:bodyPr/>
        <a:lstStyle/>
        <a:p>
          <a:endParaRPr lang="es-ES"/>
        </a:p>
      </dgm:t>
    </dgm:pt>
  </dgm:ptLst>
  <dgm:cxnLst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49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22% BID; USD 199,4</a:t>
          </a:r>
        </a:p>
      </dsp:txBody>
      <dsp:txXfrm>
        <a:off x="14621" y="64299"/>
        <a:ext cx="1977729" cy="270278"/>
      </dsp:txXfrm>
    </dsp:sp>
    <dsp:sp modelId="{0D666006-1837-4A28-932F-50B679C0692E}">
      <dsp:nvSpPr>
        <dsp:cNvPr id="0" name=""/>
        <dsp:cNvSpPr/>
      </dsp:nvSpPr>
      <dsp:spPr>
        <a:xfrm>
          <a:off x="0" y="387729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25% CAF; USD 226,2</a:t>
          </a:r>
        </a:p>
      </dsp:txBody>
      <dsp:txXfrm>
        <a:off x="14621" y="402350"/>
        <a:ext cx="1977729" cy="270278"/>
      </dsp:txXfrm>
    </dsp:sp>
    <dsp:sp modelId="{9C34921F-1EBE-4C36-AC6D-74BE6E9E4C7E}">
      <dsp:nvSpPr>
        <dsp:cNvPr id="0" name=""/>
        <dsp:cNvSpPr/>
      </dsp:nvSpPr>
      <dsp:spPr>
        <a:xfrm>
          <a:off x="0" y="7408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11% OFID; USD 99,8</a:t>
          </a:r>
        </a:p>
      </dsp:txBody>
      <dsp:txXfrm>
        <a:off x="14621" y="755499"/>
        <a:ext cx="1977729" cy="270278"/>
      </dsp:txXfrm>
    </dsp:sp>
    <dsp:sp modelId="{399C80D5-4A8C-41CC-9CD9-5EE6570C022A}">
      <dsp:nvSpPr>
        <dsp:cNvPr id="0" name=""/>
        <dsp:cNvSpPr/>
      </dsp:nvSpPr>
      <dsp:spPr>
        <a:xfrm>
          <a:off x="0" y="10864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lvl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00" b="1" kern="1200">
              <a:latin typeface="Arial" panose="020B0604020202020204" pitchFamily="34" charset="0"/>
              <a:cs typeface="Arial" panose="020B0604020202020204" pitchFamily="34" charset="0"/>
            </a:rPr>
            <a:t>7% LLAVE EN MANO; USD 64,9</a:t>
          </a:r>
        </a:p>
      </dsp:txBody>
      <dsp:txXfrm>
        <a:off x="14621" y="1101099"/>
        <a:ext cx="1977729" cy="270278"/>
      </dsp:txXfrm>
    </dsp:sp>
    <dsp:sp modelId="{2560457B-587D-45C6-B1E3-750BC51083D9}">
      <dsp:nvSpPr>
        <dsp:cNvPr id="0" name=""/>
        <dsp:cNvSpPr/>
      </dsp:nvSpPr>
      <dsp:spPr>
        <a:xfrm>
          <a:off x="0" y="14320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ES" sz="1050" b="1" kern="1200">
              <a:latin typeface="Arial" panose="020B0604020202020204" pitchFamily="34" charset="0"/>
              <a:cs typeface="Arial" panose="020B0604020202020204" pitchFamily="34" charset="0"/>
            </a:rPr>
            <a:t>26% BONOS; USD 238,2</a:t>
          </a:r>
        </a:p>
      </dsp:txBody>
      <dsp:txXfrm>
        <a:off x="14621" y="1446699"/>
        <a:ext cx="1977729" cy="270278"/>
      </dsp:txXfrm>
    </dsp:sp>
    <dsp:sp modelId="{CC4A0EB8-B574-4474-8026-DBB4FEDF31CB}">
      <dsp:nvSpPr>
        <dsp:cNvPr id="0" name=""/>
        <dsp:cNvSpPr/>
      </dsp:nvSpPr>
      <dsp:spPr>
        <a:xfrm>
          <a:off x="0" y="1777678"/>
          <a:ext cx="2006971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lvl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</a:pPr>
          <a:r>
            <a:rPr lang="es-PY" sz="1050" b="1" kern="1200">
              <a:latin typeface="Arial" panose="020B0604020202020204" pitchFamily="34" charset="0"/>
              <a:cs typeface="Arial" panose="020B0604020202020204" pitchFamily="34" charset="0"/>
            </a:rPr>
            <a:t>9% OTROS; USD 85,5</a:t>
          </a:r>
        </a:p>
      </dsp:txBody>
      <dsp:txXfrm>
        <a:off x="14621" y="1792299"/>
        <a:ext cx="1977729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emf"/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2.emf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.emf"/><Relationship Id="rId5" Type="http://schemas.microsoft.com/office/2007/relationships/diagramDrawing" Target="../diagrams/drawing1.xml"/><Relationship Id="rId10" Type="http://schemas.openxmlformats.org/officeDocument/2006/relationships/image" Target="../media/image5.png"/><Relationship Id="rId4" Type="http://schemas.openxmlformats.org/officeDocument/2006/relationships/diagramColors" Target="../diagrams/colors1.xml"/><Relationship Id="rId9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42</xdr:row>
      <xdr:rowOff>104775</xdr:rowOff>
    </xdr:from>
    <xdr:to>
      <xdr:col>6</xdr:col>
      <xdr:colOff>323850</xdr:colOff>
      <xdr:row>46</xdr:row>
      <xdr:rowOff>161925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4162425" y="7755255"/>
          <a:ext cx="1571625" cy="758190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228600</xdr:colOff>
      <xdr:row>36</xdr:row>
      <xdr:rowOff>47625</xdr:rowOff>
    </xdr:from>
    <xdr:to>
      <xdr:col>6</xdr:col>
      <xdr:colOff>285750</xdr:colOff>
      <xdr:row>39</xdr:row>
      <xdr:rowOff>209550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152900" y="6555105"/>
          <a:ext cx="1543050" cy="710565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-1.790,4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-4,1%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1106021</xdr:colOff>
      <xdr:row>30</xdr:row>
      <xdr:rowOff>0</xdr:rowOff>
    </xdr:from>
    <xdr:to>
      <xdr:col>6</xdr:col>
      <xdr:colOff>344021</xdr:colOff>
      <xdr:row>31</xdr:row>
      <xdr:rowOff>137735</xdr:rowOff>
    </xdr:to>
    <xdr:sp macro="" textlink="">
      <xdr:nvSpPr>
        <xdr:cNvPr id="30" name="CuadroText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5420286" y="5793441"/>
          <a:ext cx="773206" cy="3282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6</xdr:col>
      <xdr:colOff>80123</xdr:colOff>
      <xdr:row>29</xdr:row>
      <xdr:rowOff>176156</xdr:rowOff>
    </xdr:from>
    <xdr:to>
      <xdr:col>7</xdr:col>
      <xdr:colOff>268718</xdr:colOff>
      <xdr:row>31</xdr:row>
      <xdr:rowOff>137734</xdr:rowOff>
    </xdr:to>
    <xdr:sp macro="" textlink="'CA Informe'!$T$2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929594" y="5790303"/>
          <a:ext cx="961800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41AC74E-4987-4E15-AB03-D90AED230EF2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1.135,8</a:t>
          </a:fld>
          <a:endParaRPr lang="es-PY" sz="14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767316</xdr:colOff>
      <xdr:row>29</xdr:row>
      <xdr:rowOff>171923</xdr:rowOff>
    </xdr:from>
    <xdr:to>
      <xdr:col>8</xdr:col>
      <xdr:colOff>459442</xdr:colOff>
      <xdr:row>31</xdr:row>
      <xdr:rowOff>133699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616787" y="5786070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936252</xdr:colOff>
      <xdr:row>37</xdr:row>
      <xdr:rowOff>50539</xdr:rowOff>
    </xdr:from>
    <xdr:to>
      <xdr:col>6</xdr:col>
      <xdr:colOff>163131</xdr:colOff>
      <xdr:row>38</xdr:row>
      <xdr:rowOff>174364</xdr:rowOff>
    </xdr:to>
    <xdr:sp macro="" textlink="'CA Informe'!$T$31">
      <xdr:nvSpPr>
        <xdr:cNvPr id="34" name="CuadroTexto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5127252" y="6818892"/>
          <a:ext cx="762085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93144BC-759A-4D05-98A0-4CA28D0C5F65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914,0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486896</xdr:colOff>
      <xdr:row>38</xdr:row>
      <xdr:rowOff>89647</xdr:rowOff>
    </xdr:from>
    <xdr:to>
      <xdr:col>6</xdr:col>
      <xdr:colOff>6853</xdr:colOff>
      <xdr:row>39</xdr:row>
      <xdr:rowOff>213472</xdr:rowOff>
    </xdr:to>
    <xdr:sp macro="" textlink="">
      <xdr:nvSpPr>
        <xdr:cNvPr id="35" name="CuadroTexto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4677896" y="7037294"/>
          <a:ext cx="1055163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432771</xdr:colOff>
      <xdr:row>42</xdr:row>
      <xdr:rowOff>117102</xdr:rowOff>
    </xdr:from>
    <xdr:to>
      <xdr:col>6</xdr:col>
      <xdr:colOff>430867</xdr:colOff>
      <xdr:row>44</xdr:row>
      <xdr:rowOff>59952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4747036" y="7300073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991719</xdr:colOff>
      <xdr:row>43</xdr:row>
      <xdr:rowOff>141756</xdr:rowOff>
    </xdr:from>
    <xdr:to>
      <xdr:col>6</xdr:col>
      <xdr:colOff>190500</xdr:colOff>
      <xdr:row>45</xdr:row>
      <xdr:rowOff>76938</xdr:rowOff>
    </xdr:to>
    <xdr:sp macro="" textlink="'CA Informe'!$T$32">
      <xdr:nvSpPr>
        <xdr:cNvPr id="37" name="CuadroText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5305984" y="7504021"/>
          <a:ext cx="733987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EF7B1B-E8FD-4213-AE6D-95F2CDE80AA2}" type="TxLink">
            <a:rPr lang="en-US" sz="12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221,8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Acumulada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-1,5%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74083</xdr:colOff>
      <xdr:row>18</xdr:row>
      <xdr:rowOff>42333</xdr:rowOff>
    </xdr:from>
    <xdr:to>
      <xdr:col>5</xdr:col>
      <xdr:colOff>25400</xdr:colOff>
      <xdr:row>27</xdr:row>
      <xdr:rowOff>67234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74083" y="3045509"/>
          <a:ext cx="4198346" cy="16385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Resultado primario equivalente al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-2,5% 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del PIB. Por su parte el Gasto Corriente Primario tuvo un incremento del </a:t>
          </a:r>
          <a:r>
            <a:rPr lang="es-PY" sz="1100" b="1" u="none" baseline="0">
              <a:solidFill>
                <a:sysClr val="windowText" lastClr="000000"/>
              </a:solidFill>
              <a:latin typeface="+mn-lt"/>
            </a:rPr>
            <a:t>14,8%</a:t>
          </a:r>
          <a:r>
            <a:rPr lang="es-PY" sz="1100" b="0" u="none" baseline="0">
              <a:solidFill>
                <a:sysClr val="windowText" lastClr="000000"/>
              </a:solidFill>
              <a:latin typeface="+mn-lt"/>
            </a:rPr>
            <a:t>.</a:t>
          </a:r>
          <a:endParaRPr lang="es-PY" sz="1100" b="1" u="none" baseline="0">
            <a:solidFill>
              <a:sysClr val="windowText" lastClr="000000"/>
            </a:solidFill>
            <a:latin typeface="+mn-lt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</a:rPr>
            <a:t>Mejora en la recaudación acumulada proveniente de los Ingresos Tributarios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↑6,0%).</a:t>
          </a:r>
          <a:endParaRPr lang="es-PY" sz="1100" baseline="0">
            <a:solidFill>
              <a:sysClr val="windowText" lastClr="000000"/>
            </a:solidFill>
            <a:latin typeface="+mn-lt"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Incremento en la Inversión acumulada del MOPC en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USD 116,4 millones (↑14,6%)</a:t>
          </a:r>
        </a:p>
        <a:p>
          <a:pPr marL="171450" marR="0" lvl="0" indent="-171450" defTabSz="914400" rtl="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Pago de deudas heredadas del MOPC y MSPyBS por 1,2% del PIB</a:t>
          </a:r>
          <a:endParaRPr lang="es-PY">
            <a:effectLst/>
          </a:endParaRP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endParaRPr lang="es-PY" sz="11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47625</xdr:colOff>
      <xdr:row>17</xdr:row>
      <xdr:rowOff>104774</xdr:rowOff>
    </xdr:from>
    <xdr:to>
      <xdr:col>9</xdr:col>
      <xdr:colOff>104774</xdr:colOff>
      <xdr:row>24</xdr:row>
      <xdr:rowOff>44824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4238625" y="2906245"/>
          <a:ext cx="3822325" cy="1195108"/>
        </a:xfrm>
        <a:prstGeom prst="rect">
          <a:avLst/>
        </a:prstGeom>
        <a:solidFill>
          <a:schemeClr val="bg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Mejora en la recaudación acumulada de la impuestos internos y externos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↑6,2% y ↑5,7% , respectivamente).</a:t>
          </a:r>
          <a:endParaRPr lang="es-PY" sz="11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Otros ingresos aumentan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11,1%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)</a:t>
          </a: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debido principalmente a 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mayores ingresos acumulados de Itaipú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 USD 114,4 millones)</a:t>
          </a:r>
          <a:endParaRPr lang="es-PY" sz="11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Inversión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1</xdr:col>
      <xdr:colOff>0</xdr:colOff>
      <xdr:row>41</xdr:row>
      <xdr:rowOff>135030</xdr:rowOff>
    </xdr:from>
    <xdr:to>
      <xdr:col>5</xdr:col>
      <xdr:colOff>112396</xdr:colOff>
      <xdr:row>52</xdr:row>
      <xdr:rowOff>170329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0" y="7647454"/>
          <a:ext cx="4406490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8,1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el MSPyBS, MEC (reajuste desde julio/2022), y las Fuerzas Públicas por el ajuste por el Salario Mínimo Legal Vigente. En el mes de julio se realizó la segunda parte del aumento a Docentes y Fuerzas Públicas.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↑18,2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en pago de Intereses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↑44,4%)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los aumentos de las tasas de interés de la Deuda con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29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08F44314-CDE6-40AF-A3D4-FD2769015272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2,6%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5</xdr:col>
      <xdr:colOff>800100</xdr:colOff>
      <xdr:row>33</xdr:row>
      <xdr:rowOff>152400</xdr:rowOff>
    </xdr:from>
    <xdr:to>
      <xdr:col>5</xdr:col>
      <xdr:colOff>1123950</xdr:colOff>
      <xdr:row>35</xdr:row>
      <xdr:rowOff>47626</xdr:rowOff>
    </xdr:to>
    <xdr:sp macro="" textlink="">
      <xdr:nvSpPr>
        <xdr:cNvPr id="60" name="Flecha abajo 71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/>
      </xdr:nvSpPr>
      <xdr:spPr>
        <a:xfrm>
          <a:off x="4724400" y="5943600"/>
          <a:ext cx="323850" cy="428626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726141</xdr:colOff>
      <xdr:row>36</xdr:row>
      <xdr:rowOff>28575</xdr:rowOff>
    </xdr:from>
    <xdr:to>
      <xdr:col>6</xdr:col>
      <xdr:colOff>316566</xdr:colOff>
      <xdr:row>37</xdr:row>
      <xdr:rowOff>152400</xdr:rowOff>
    </xdr:to>
    <xdr:sp macro="" textlink="">
      <xdr:nvSpPr>
        <xdr:cNvPr id="61" name="CuadroTexto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5040406" y="6079751"/>
          <a:ext cx="1125631" cy="303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529479</xdr:colOff>
      <xdr:row>37</xdr:row>
      <xdr:rowOff>48187</xdr:rowOff>
    </xdr:from>
    <xdr:to>
      <xdr:col>5</xdr:col>
      <xdr:colOff>1120588</xdr:colOff>
      <xdr:row>38</xdr:row>
      <xdr:rowOff>170331</xdr:rowOff>
    </xdr:to>
    <xdr:sp macro="" textlink="">
      <xdr:nvSpPr>
        <xdr:cNvPr id="62" name="CuadroTexto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4720479" y="6816540"/>
          <a:ext cx="591109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781050</xdr:colOff>
      <xdr:row>40</xdr:row>
      <xdr:rowOff>38100</xdr:rowOff>
    </xdr:from>
    <xdr:to>
      <xdr:col>5</xdr:col>
      <xdr:colOff>1144944</xdr:colOff>
      <xdr:row>41</xdr:row>
      <xdr:rowOff>173355</xdr:rowOff>
    </xdr:to>
    <xdr:sp macro="" textlink="">
      <xdr:nvSpPr>
        <xdr:cNvPr id="63" name="Más 74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/>
      </xdr:nvSpPr>
      <xdr:spPr>
        <a:xfrm>
          <a:off x="4705350" y="7338060"/>
          <a:ext cx="363894" cy="310515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586629</xdr:colOff>
      <xdr:row>43</xdr:row>
      <xdr:rowOff>141755</xdr:rowOff>
    </xdr:from>
    <xdr:to>
      <xdr:col>5</xdr:col>
      <xdr:colOff>1100979</xdr:colOff>
      <xdr:row>45</xdr:row>
      <xdr:rowOff>84606</xdr:rowOff>
    </xdr:to>
    <xdr:sp macro="" textlink="">
      <xdr:nvSpPr>
        <xdr:cNvPr id="64" name="CuadroTexto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4777629" y="8041902"/>
          <a:ext cx="514350" cy="3014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USD</a:t>
          </a:r>
        </a:p>
      </xdr:txBody>
    </xdr:sp>
    <xdr:clientData/>
  </xdr:twoCellAnchor>
  <xdr:twoCellAnchor>
    <xdr:from>
      <xdr:col>5</xdr:col>
      <xdr:colOff>540458</xdr:colOff>
      <xdr:row>45</xdr:row>
      <xdr:rowOff>23756</xdr:rowOff>
    </xdr:from>
    <xdr:to>
      <xdr:col>6</xdr:col>
      <xdr:colOff>60415</xdr:colOff>
      <xdr:row>46</xdr:row>
      <xdr:rowOff>145900</xdr:rowOff>
    </xdr:to>
    <xdr:sp macro="" textlink="">
      <xdr:nvSpPr>
        <xdr:cNvPr id="65" name="CuadroTexto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4731458" y="8282491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121921</xdr:colOff>
      <xdr:row>39</xdr:row>
      <xdr:rowOff>36195</xdr:rowOff>
    </xdr:from>
    <xdr:to>
      <xdr:col>6</xdr:col>
      <xdr:colOff>670561</xdr:colOff>
      <xdr:row>41</xdr:row>
      <xdr:rowOff>57178</xdr:rowOff>
    </xdr:to>
    <xdr:sp macro="" textlink="">
      <xdr:nvSpPr>
        <xdr:cNvPr id="66" name="Elips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/>
      </xdr:nvSpPr>
      <xdr:spPr>
        <a:xfrm>
          <a:off x="5532121" y="7092315"/>
          <a:ext cx="548640" cy="440083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82140</xdr:colOff>
      <xdr:row>39</xdr:row>
      <xdr:rowOff>113628</xdr:rowOff>
    </xdr:from>
    <xdr:to>
      <xdr:col>6</xdr:col>
      <xdr:colOff>718451</xdr:colOff>
      <xdr:row>40</xdr:row>
      <xdr:rowOff>113628</xdr:rowOff>
    </xdr:to>
    <xdr:sp macro="" textlink="'CA Informe'!$T$33">
      <xdr:nvSpPr>
        <xdr:cNvPr id="67" name="CuadroTexto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5808346" y="7240569"/>
          <a:ext cx="636311" cy="2353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66D9B8AE-EAFB-4A01-9375-0B2B19B9125C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80%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121921</xdr:colOff>
      <xdr:row>45</xdr:row>
      <xdr:rowOff>160020</xdr:rowOff>
    </xdr:from>
    <xdr:to>
      <xdr:col>6</xdr:col>
      <xdr:colOff>670561</xdr:colOff>
      <xdr:row>48</xdr:row>
      <xdr:rowOff>57178</xdr:rowOff>
    </xdr:to>
    <xdr:sp macro="" textlink="">
      <xdr:nvSpPr>
        <xdr:cNvPr id="68" name="Elips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/>
      </xdr:nvSpPr>
      <xdr:spPr>
        <a:xfrm>
          <a:off x="5532121" y="8336280"/>
          <a:ext cx="548640" cy="422938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78330</xdr:colOff>
      <xdr:row>46</xdr:row>
      <xdr:rowOff>58831</xdr:rowOff>
    </xdr:from>
    <xdr:to>
      <xdr:col>6</xdr:col>
      <xdr:colOff>743216</xdr:colOff>
      <xdr:row>48</xdr:row>
      <xdr:rowOff>11082</xdr:rowOff>
    </xdr:to>
    <xdr:sp macro="" textlink="'CA Informe'!$T$34">
      <xdr:nvSpPr>
        <xdr:cNvPr id="69" name="CuadroTexto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5804536" y="8496860"/>
          <a:ext cx="664886" cy="3108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fld id="{CBF3C4C6-B7C3-4141-A408-AF55286C3771}" type="TxLink">
            <a:rPr lang="en-US" sz="12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20%</a:t>
          </a:fld>
          <a:endParaRPr lang="es-PY" sz="12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375286</xdr:colOff>
      <xdr:row>36</xdr:row>
      <xdr:rowOff>161925</xdr:rowOff>
    </xdr:from>
    <xdr:to>
      <xdr:col>7</xdr:col>
      <xdr:colOff>19255</xdr:colOff>
      <xdr:row>38</xdr:row>
      <xdr:rowOff>119063</xdr:rowOff>
    </xdr:to>
    <xdr:sp macro="" textlink="">
      <xdr:nvSpPr>
        <xdr:cNvPr id="70" name="Flecha abajo 82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/>
      </xdr:nvSpPr>
      <xdr:spPr>
        <a:xfrm rot="16200000">
          <a:off x="5842262" y="6612629"/>
          <a:ext cx="322898" cy="436449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76201</xdr:colOff>
      <xdr:row>36</xdr:row>
      <xdr:rowOff>103095</xdr:rowOff>
    </xdr:from>
    <xdr:to>
      <xdr:col>9</xdr:col>
      <xdr:colOff>179294</xdr:colOff>
      <xdr:row>38</xdr:row>
      <xdr:rowOff>169769</xdr:rowOff>
    </xdr:to>
    <xdr:sp macro="" textlink="">
      <xdr:nvSpPr>
        <xdr:cNvPr id="71" name="CuadroTexto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698877" y="6692154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750796</xdr:colOff>
      <xdr:row>38</xdr:row>
      <xdr:rowOff>123265</xdr:rowOff>
    </xdr:from>
    <xdr:to>
      <xdr:col>10</xdr:col>
      <xdr:colOff>33617</xdr:colOff>
      <xdr:row>50</xdr:row>
      <xdr:rowOff>78442</xdr:rowOff>
    </xdr:to>
    <xdr:graphicFrame macro="">
      <xdr:nvGraphicFramePr>
        <xdr:cNvPr id="75" name="Diagrama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19136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19137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672351</xdr:colOff>
          <xdr:row>27</xdr:row>
          <xdr:rowOff>100854</xdr:rowOff>
        </xdr:from>
        <xdr:to>
          <xdr:col>7</xdr:col>
          <xdr:colOff>840441</xdr:colOff>
          <xdr:row>29</xdr:row>
          <xdr:rowOff>29067</xdr:rowOff>
        </xdr:to>
        <xdr:pic>
          <xdr:nvPicPr>
            <xdr:cNvPr id="82" name="Imagen 81">
              <a:extLst>
                <a:ext uri="{FF2B5EF4-FFF2-40B4-BE49-F238E27FC236}">
                  <a16:creationId xmlns:a16="http://schemas.microsoft.com/office/drawing/2014/main" id="{00000000-0008-0000-0000-00005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7" spid="_x0000_s319138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6521822" y="4515972"/>
              <a:ext cx="941295" cy="28680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-654,6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190499</xdr:colOff>
      <xdr:row>22</xdr:row>
      <xdr:rowOff>156884</xdr:rowOff>
    </xdr:from>
    <xdr:to>
      <xdr:col>9</xdr:col>
      <xdr:colOff>174251</xdr:colOff>
      <xdr:row>27</xdr:row>
      <xdr:rowOff>33617</xdr:rowOff>
    </xdr:to>
    <xdr:sp macro="" textlink="">
      <xdr:nvSpPr>
        <xdr:cNvPr id="72" name="CuadroTexto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4504764" y="4515972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de la impuestos internos y externos tuvieron incrementos en diciembre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↑17,2% y ↑8,3%,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 editAs="oneCell">
    <xdr:from>
      <xdr:col>5</xdr:col>
      <xdr:colOff>1311088</xdr:colOff>
      <xdr:row>0</xdr:row>
      <xdr:rowOff>100854</xdr:rowOff>
    </xdr:from>
    <xdr:to>
      <xdr:col>9</xdr:col>
      <xdr:colOff>156883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350" t="33264" r="9816" b="31290"/>
        <a:stretch/>
      </xdr:blipFill>
      <xdr:spPr bwMode="auto">
        <a:xfrm>
          <a:off x="5625353" y="100854"/>
          <a:ext cx="2879912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392207</xdr:colOff>
      <xdr:row>0</xdr:row>
      <xdr:rowOff>78441</xdr:rowOff>
    </xdr:from>
    <xdr:to>
      <xdr:col>10</xdr:col>
      <xdr:colOff>67236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7418295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6</xdr:col>
      <xdr:colOff>142875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581025</xdr:colOff>
      <xdr:row>30</xdr:row>
      <xdr:rowOff>47625</xdr:rowOff>
    </xdr:from>
    <xdr:to>
      <xdr:col>6</xdr:col>
      <xdr:colOff>671232</xdr:colOff>
      <xdr:row>39</xdr:row>
      <xdr:rowOff>83483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7DBD9A71-EE25-4DFE-9D1B-C451EC86C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09825" y="6153150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uis Alberto Benítez" refreshedDate="45291.394508217592" createdVersion="6" refreshedVersion="8" minRefreshableVersion="3" recordCount="252">
  <cacheSource type="worksheet">
    <worksheetSource name="Datos1"/>
  </cacheSource>
  <cacheFields count="138">
    <cacheField name="Periodo" numFmtId="17">
      <sharedItems containsSemiMixedTypes="0" containsNonDate="0" containsDate="1" containsString="0" minDate="2003-01-01T00:00:00" maxDate="2023-12-02T00:00:00" count="252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  <fieldGroup par="136" base="0">
        <rangePr groupBy="months" startDate="2003-01-01T00:00:00" endDate="2023-12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12/2023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3" count="21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</sharedItems>
    </cacheField>
    <cacheField name="PIB nominal (miles de millones de G.)" numFmtId="3">
      <sharedItems containsSemiMixedTypes="0" containsString="0" containsNumber="1" minValue="49411.959699781924" maxValue="315724.48448247759"/>
    </cacheField>
    <cacheField name="Tipo de cambio Gs./US$" numFmtId="3">
      <sharedItems containsSemiMixedTypes="0" containsString="0" containsNumber="1" minValue="4187.3393635604152" maxValue="7284.6593111521006"/>
    </cacheField>
    <cacheField name="Ingreso Total (Recaudado)" numFmtId="164">
      <sharedItems containsSemiMixedTypes="0" containsString="0" containsNumber="1" minValue="377.89362093800003" maxValue="4261.0299709129995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768.413292828009"/>
    </cacheField>
    <cacheField name="IT Suma 12 meses" numFmtId="164">
      <sharedItems containsString="0" containsBlank="1" containsNumber="1" minValue="6050.7447638530002" maxValue="43768.413292828009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784157341376E-2" maxValue="0.29390026183365259"/>
    </cacheField>
    <cacheField name="Ingresos Tributarios" numFmtId="164">
      <sharedItems containsSemiMixedTypes="0" containsString="0" containsNumber="1" minValue="230.05253460700001" maxValue="3323.9881686999997"/>
    </cacheField>
    <cacheField name="Presión Tributaria" numFmtId="164">
      <sharedItems containsSemiMixedTypes="0" containsString="0" containsNumber="1" minValue="0.44839968072897068" maxValue="1.1066546617898627"/>
    </cacheField>
    <cacheField name="Tributarios Acum. Por año" numFmtId="164">
      <sharedItems containsSemiMixedTypes="0" containsString="0" containsNumber="1" minValue="244.56120121400002" maxValue="31749.687223223002"/>
    </cacheField>
    <cacheField name="Tributarios suma 12 meses" numFmtId="164">
      <sharedItems containsString="0" containsBlank="1" containsNumber="1" minValue="3675.8208073330002" maxValue="31749.687223223002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316.9516608480003"/>
    </cacheField>
    <cacheField name="Imp. Internos suma 12 meses" numFmtId="164">
      <sharedItems containsString="0" containsBlank="1" containsNumber="1" minValue="1629.2645083789998" maxValue="18893.621238036998"/>
    </cacheField>
    <cacheField name="% Var. Anualizado Imp. Internos" numFmtId="0">
      <sharedItems containsString="0" containsBlank="1" containsNumber="1" minValue="-5.812006774771683E-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76.4828299370001"/>
    </cacheField>
    <cacheField name="Imp. Externos suma 12 meses" numFmtId="164">
      <sharedItems containsString="0" containsBlank="1" containsNumber="1" minValue="2077.0287278750002" maxValue="12612.842586516999"/>
    </cacheField>
    <cacheField name="% Var. Anualizado Imp. Externos" numFmtId="0">
      <sharedItems containsString="0" containsBlank="1" containsNumber="1" minValue="-0.11314720214970131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892.85867844399991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004.9312945460001"/>
    </cacheField>
    <cacheField name="Otros ingresos (millones de US$)" numFmtId="164">
      <sharedItems containsSemiMixedTypes="0" containsString="0" containsNumber="1" minValue="-1.7987017879725224" maxValue="178.84733876892406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4.8610789625794526" maxValue="104.55066148241696"/>
    </cacheField>
    <cacheField name="Itaipú acumulado por año (millones de US$)" numFmtId="164">
      <sharedItems containsSemiMixedTypes="0" containsString="0" containsNumber="1" minValue="4.8610789625794526" maxValue="487.23028982183951"/>
    </cacheField>
    <cacheField name="Yacyretá" numFmtId="164">
      <sharedItems containsSemiMixedTypes="0" containsString="0" containsNumber="1" minValue="-1.1418978" maxValue="319.23356000000001"/>
    </cacheField>
    <cacheField name="Yacyretá (en millones de US$)" numFmtId="164">
      <sharedItems containsSemiMixedTypes="0" containsString="0" containsNumber="1" minValue="-0.15675376860134915" maxValue="43.822716528593816"/>
    </cacheField>
    <cacheField name="Yacyretá acumulado por año (millones de US$)" numFmtId="164">
      <sharedItems containsSemiMixedTypes="0" containsString="0" containsNumber="1" minValue="0" maxValue="104.79283643784683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761.61594965500001"/>
    </cacheField>
    <cacheField name="Gasto Total (Obligado)" numFmtId="164">
      <sharedItems containsSemiMixedTypes="0" containsString="0" containsNumber="1" minValue="329.09690646299998" maxValue="8031.291484116"/>
    </cacheField>
    <cacheField name="Gasto Total (% del PIB)" numFmtId="164">
      <sharedItems containsSemiMixedTypes="0" containsString="0" containsNumber="1" minValue="0.52262361729025353" maxValue="2.5437658081160728"/>
    </cacheField>
    <cacheField name="Gasto total acumulado por año" numFmtId="164">
      <sharedItems containsSemiMixedTypes="0" containsString="0" containsNumber="1" minValue="329.09690646299998" maxValue="48536.669015423009"/>
    </cacheField>
    <cacheField name="Gasto Total suma 12 meses" numFmtId="164">
      <sharedItems containsString="0" containsBlank="1" containsNumber="1" minValue="5137.3949724160002" maxValue="48536.669015423009"/>
    </cacheField>
    <cacheField name="Gasto corriente" numFmtId="164">
      <sharedItems containsSemiMixedTypes="0" containsString="0" containsNumber="1" minValue="329.09690646299998" maxValue="7432.0703261710005"/>
    </cacheField>
    <cacheField name="Gasto corriente (% del PIB)" numFmtId="164">
      <sharedItems containsSemiMixedTypes="0" containsString="0" containsNumber="1" minValue="0.51551480209898892" maxValue="2.3539733823157052"/>
    </cacheField>
    <cacheField name="Gasto corr. anualizado" numFmtId="164">
      <sharedItems containsString="0" containsBlank="1" containsNumber="1" minValue="4933.4677585969994" maxValue="45482.008867663004"/>
    </cacheField>
    <cacheField name="Gasto corr. anualizado (% del PIB)" numFmtId="164">
      <sharedItems containsSemiMixedTypes="0" containsString="0" containsNumber="1" minValue="0" maxValue="15.287857712876205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9.0316418050002"/>
    </cacheField>
    <cacheField name="Remun. Acum. Por año" numFmtId="164">
      <sharedItems containsSemiMixedTypes="0" containsString="0" containsNumber="1" minValue="196.165527328" maxValue="20529.213891816999"/>
    </cacheField>
    <cacheField name="Remun. Suma 12 meses" numFmtId="164">
      <sharedItems containsString="0" containsBlank="1" containsNumber="1" minValue="2705.6169049379996" maxValue="20529.213891816999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00.3024741849999"/>
    </cacheField>
    <cacheField name="Otras remuneraciones" numFmtId="164">
      <sharedItems containsSemiMixedTypes="0" containsString="0" containsNumber="1" minValue="36.010858893999995" maxValue="2148.7291676200002"/>
    </cacheField>
    <cacheField name="Uso de Bienes y Servicios" numFmtId="164">
      <sharedItems containsSemiMixedTypes="0" containsString="0" containsNumber="1" minValue="0.125" maxValue="1720.4781721380002"/>
    </cacheField>
    <cacheField name="Intereses" numFmtId="164">
      <sharedItems containsSemiMixedTypes="0" containsString="0" containsNumber="1" minValue="2.2744135930000002" maxValue="912.04964642500011"/>
    </cacheField>
    <cacheField name="Intereses (millones de US$)" numFmtId="164">
      <sharedItems containsSemiMixedTypes="0" containsString="0" containsNumber="1" minValue="0.32571878107001645" maxValue="130.61463404158016"/>
    </cacheField>
    <cacheField name="Intereses (% del PIB)" numFmtId="164">
      <sharedItems containsSemiMixedTypes="0" containsString="0" containsNumber="1" minValue="1.9677860282400874E-3" maxValue="0.2888751716294648"/>
    </cacheField>
    <cacheField name="Intereses anualizados" numFmtId="164">
      <sharedItems containsString="0" containsBlank="1" containsNumber="1" minValue="244.70811811499999" maxValue="5217.3025952329999"/>
    </cacheField>
    <cacheField name="Donaciones (Gasto)" numFmtId="164">
      <sharedItems containsSemiMixedTypes="0" containsString="0" containsNumber="1" minValue="8.2530983500000001" maxValue="763.47756059500011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98379762499997"/>
    </cacheField>
    <cacheField name="Resultado Operativo Neto" numFmtId="164">
      <sharedItems containsSemiMixedTypes="0" containsString="0" containsNumber="1" minValue="-4155.3430829919998" maxValue="1042.5764552249993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20.792536670573423" maxValue="24.556774739621055"/>
    </cacheField>
    <cacheField name="% Var anualizado" numFmtId="0">
      <sharedItems containsString="0" containsBlank="1" containsNumber="1" minValue="-20.792536670573423" maxValue="3565.339610808488"/>
    </cacheField>
    <cacheField name="RON (millones de US$)" numFmtId="164">
      <sharedItems containsSemiMixedTypes="0" containsString="0" containsNumber="1" minValue="-570.42380508180747" maxValue="143.11945290686646"/>
    </cacheField>
    <cacheField name="RON (% del PIB)" numFmtId="164">
      <sharedItems containsSemiMixedTypes="0" containsString="0" containsNumber="1" minValue="-1.316129501265404" maxValue="0.55988807163431531"/>
    </cacheField>
    <cacheField name="RON anualizado (millones de US$)" numFmtId="164">
      <sharedItems containsString="0" containsBlank="1" containsNumber="1" minValue="-825.89309723579788" maxValue="569.80771600058836"/>
    </cacheField>
    <cacheField name="RON anualizado (% del PIB)" numFmtId="164">
      <sharedItems containsSemiMixedTypes="0" containsString="0" containsNumber="1" minValue="-2.5077034123931869" maxValue="3.7693516629732677"/>
    </cacheField>
    <cacheField name="RON primario" numFmtId="164">
      <sharedItems containsSemiMixedTypes="0" containsString="0" containsNumber="1" minValue="-3800.1712292729999" maxValue="1258.0442094969994"/>
    </cacheField>
    <cacheField name="RON primario (% del PIB)" numFmtId="164">
      <sharedItems containsSemiMixedTypes="0" containsString="0" containsNumber="1" minValue="-1.2036352630370375" maxValue="0.59973888035919443"/>
    </cacheField>
    <cacheField name="Adquisición Neta de Activos no Financieros" numFmtId="164">
      <sharedItems containsSemiMixedTypes="0" containsString="0" containsNumber="1" minValue="0.91441225199999998" maxValue="2376.0096261975232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2552574018116733" maxValue="326.16619730727621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emiMixedTypes="0" containsString="0" containsNumber="1" minValue="0" maxValue="3.631659071343539"/>
    </cacheField>
    <cacheField name="MOPC" numFmtId="164">
      <sharedItems containsSemiMixedTypes="0" containsString="0" containsNumber="1" minValue="6.8065500000000001E-2" maxValue="2065.4213896715232"/>
    </cacheField>
    <cacheField name="MOPC (mm US$)" numFmtId="164">
      <sharedItems containsSemiMixedTypes="0" containsString="0" containsNumber="1" minValue="9.343676497787395E-3" maxValue="283.53026565148559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68.293782109944502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1618206368337992" maxValue="80.360650989650281"/>
    </cacheField>
    <cacheField name="Gasto+Inversión" numFmtId="164">
      <sharedItems containsSemiMixedTypes="0" containsString="0" containsNumber="1" minValue="330.01131871499996" maxValue="10407.301110313523"/>
    </cacheField>
    <cacheField name="Gasto+Inversión (% del PIB)" numFmtId="164">
      <sharedItems containsSemiMixedTypes="0" containsString="0" containsNumber="1" minValue="0.55018797496792082" maxValue="3.296323732184641"/>
    </cacheField>
    <cacheField name="Resultado Fiscal (miles de millones de G.)" numFmtId="164">
      <sharedItems containsSemiMixedTypes="0" containsString="0" containsNumber="1" minValue="-6531.352709189523" maxValue="697.1340614189996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96.59000238908379" maxValue="95.69892449901613"/>
    </cacheField>
    <cacheField name="Resultado Fiscal anualizado (millones de US$)" numFmtId="164">
      <sharedItems containsString="0" containsBlank="1" containsNumber="1" minValue="-2021.9524652270079" maxValue="251.74946286663857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686874253339727" maxValue="0.41476239587275865"/>
    </cacheField>
    <cacheField name="Resultado fiscal anualizado (% del PIB)" numFmtId="0">
      <sharedItems containsString="0" containsBlank="1" containsNumber="1" minValue="-6.1393624837367256" maxValue="1.7226406419983773"/>
    </cacheField>
    <cacheField name="Resultado Primario" numFmtId="164">
      <sharedItems containsSemiMixedTypes="0" containsString="0" containsNumber="1" minValue="-6176.1808554705231" maxValue="811.87813159699942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561931871056062" maxValue="0.49274538839534254"/>
    </cacheField>
    <cacheField name="Resultado Primario anualizado (% del PIB)" numFmtId="164">
      <sharedItems containsSemiMixedTypes="0" containsString="0" containsNumber="1" minValue="-5.0746521977588905" maxValue="2.5666855689036567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emiMixedTypes="0" containsString="0" containsNumber="1" minValue="45.540552748458985" maxValue="129.80000000000001"/>
    </cacheField>
    <cacheField name="Ingreso Total def." numFmtId="168">
      <sharedItems containsSemiMixedTypes="0" containsString="0" containsNumber="1" minValue="786.57237707066849" maxValue="3406.5541825712471"/>
    </cacheField>
    <cacheField name="Ing. Total def. suma 12m" numFmtId="168">
      <sharedItems containsString="0" containsBlank="1" containsNumber="1" minValue="12913.240731654379" maxValue="34130.528683472592"/>
    </cacheField>
    <cacheField name="% Var. Real Ing. Total" numFmtId="0">
      <sharedItems containsString="0" containsBlank="1" containsNumber="1" minValue="-8.9312475707547634E-2" maxValue="0.2436866189075575"/>
    </cacheField>
    <cacheField name="Ingresos Tributarios def." numFmtId="168">
      <sharedItems containsSemiMixedTypes="0" containsString="0" containsNumber="1" minValue="496.31831362554675" maxValue="2655.1263692260441"/>
    </cacheField>
    <cacheField name="Ing. Trib. Def Sum12m" numFmtId="168">
      <sharedItems containsString="0" containsBlank="1" containsNumber="1" minValue="7880.3599714699139" maxValue="24844.382220154708"/>
    </cacheField>
    <cacheField name="% Var. Real Ing. Trib." numFmtId="0">
      <sharedItems containsString="0" containsBlank="1" containsNumber="1" minValue="-9.5631702953994036E-2" maxValue="0.28593818702326224"/>
    </cacheField>
    <cacheField name="Gasto Total def." numFmtId="168">
      <sharedItems containsSemiMixedTypes="0" containsString="0" containsNumber="1" minValue="685.00371972586311" maxValue="6187.4356580246531"/>
    </cacheField>
    <cacheField name="Gto. Total def. sum12m" numFmtId="0">
      <sharedItems containsString="0" containsBlank="1" containsNumber="1" minValue="10925.606034873583" maxValue="37812.556059985764"/>
    </cacheField>
    <cacheField name="% Var. Real Gto. Total" numFmtId="0">
      <sharedItems containsString="0" containsBlank="1" containsNumber="1" minValue="-4.2905003520675389E-2" maxValue="0.27326586154238486"/>
    </cacheField>
    <cacheField name="ANANF def." numFmtId="168">
      <sharedItems containsSemiMixedTypes="0" containsString="0" containsNumber="1" minValue="1.9033171740048735" maxValue="2130.1958802094096"/>
    </cacheField>
    <cacheField name="ANANF def. sum12m" numFmtId="0">
      <sharedItems containsString="0" containsBlank="1" containsNumber="1" minValue="1794.6152415661625" maxValue="8292.5770164123915"/>
    </cacheField>
    <cacheField name="% Var. Real ANANF" numFmtId="0">
      <sharedItems containsString="0" containsBlank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3-12-02T00:00:00"/>
        <groupItems count="6">
          <s v="&lt;1/1/2003"/>
          <s v="Trim.1"/>
          <s v="Trim.2"/>
          <s v="Trim.3"/>
          <s v="Trim.4"/>
          <s v="&gt;2/12/2023"/>
        </groupItems>
      </fieldGroup>
    </cacheField>
    <cacheField name="Años" numFmtId="0" databaseField="0">
      <fieldGroup base="0">
        <rangePr groupBy="years" startDate="2003-01-01T00:00:00" endDate="2023-12-02T00:00:00"/>
        <groupItems count="23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&gt;2/12/2023"/>
        </groupItems>
      </fieldGroup>
    </cacheField>
    <cacheField name="Gasto Corriente Primario anualizado (% PIB)" numFmtId="0" formula=" (('Gasto corr. anualizado'-'Intereses anualizados')/'PIB nominal (miles de millones de G.)')*100" databaseField="0"/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2">
  <r>
    <x v="0"/>
    <x v="0"/>
    <x v="0"/>
    <x v="0"/>
    <n v="49411.959699781924"/>
    <n v="6435.5050000000001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7.656812375718765"/>
    <n v="101.411030383"/>
    <n v="13.921176825352646"/>
    <n v="13.921176825352646"/>
    <n v="1.1418978"/>
    <n v="0.15675376860134915"/>
    <n v="0.15675376860134915"/>
    <n v="11.077576145000004"/>
    <n v="102.55292818299999"/>
    <n v="376.33426336899998"/>
    <n v="0.7616258607339973"/>
    <n v="376.33426336899998"/>
    <m/>
    <n v="376.33426336899998"/>
    <n v="0.7616258607339973"/>
    <m/>
    <n v="0"/>
    <m/>
    <m/>
    <m/>
    <n v="196.165527328"/>
    <n v="196.165527328"/>
    <m/>
    <m/>
    <m/>
    <m/>
    <n v="160.154668434"/>
    <n v="36.010858893999995"/>
    <n v="15.416901769000001"/>
    <n v="76.454265444000015"/>
    <n v="10.949015704384756"/>
    <n v="0.15472825993650571"/>
    <m/>
    <n v="16.948533831999999"/>
    <n v="71.074951000000013"/>
    <n v="0.274083996"/>
    <n v="15.783377944000051"/>
    <n v="15.783377944000051"/>
    <m/>
    <m/>
    <m/>
    <m/>
    <n v="2.1666597255738842"/>
    <n v="3.1942424546399263E-2"/>
    <m/>
    <n v="0"/>
    <n v="92.237643388000066"/>
    <n v="0.18667068448290494"/>
    <n v="25.762257559999998"/>
    <n v="25.762257559999998"/>
    <m/>
    <m/>
    <m/>
    <m/>
    <n v="3.5365082235981169"/>
    <n v="5.2137696453503947E-2"/>
    <n v="5.2137696453503947E-2"/>
    <n v="0"/>
    <n v="0.10956412"/>
    <n v="1.5040390404019039E-2"/>
    <n v="0"/>
    <n v="0"/>
    <n v="25.652693439999997"/>
    <n v="3.5214678331940976"/>
    <n v="402.09652092900001"/>
    <n v="0.81376355718750137"/>
    <n v="-9.9788796159999471"/>
    <n v="-9.9788796159999471"/>
    <m/>
    <n v="-1.3698484980242329"/>
    <m/>
    <m/>
    <m/>
    <m/>
    <n v="-2.0195271907104684E-2"/>
    <m/>
    <n v="66.475385828000071"/>
    <m/>
    <n v="0.134532988029401"/>
    <n v="0"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435.5050000000001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20.509301921294448"/>
    <n v="100.910634315"/>
    <n v="13.852485065501375"/>
    <n v="27.773661890854022"/>
    <n v="10.603341796"/>
    <n v="1.4555714060323071"/>
    <n v="1.6123251746336562"/>
    <n v="20.473738950000019"/>
    <n v="111.51397611099999"/>
    <n v="351.72453450200004"/>
    <n v="0.71182065362113611"/>
    <n v="728.05879787100002"/>
    <m/>
    <n v="351.63060916200004"/>
    <n v="0.71163056737365538"/>
    <m/>
    <n v="0"/>
    <m/>
    <m/>
    <m/>
    <n v="209.08686356500002"/>
    <n v="405.25239089299998"/>
    <m/>
    <m/>
    <m/>
    <m/>
    <n v="166.63791953"/>
    <n v="42.448944035000011"/>
    <n v="26.839379637"/>
    <n v="22.676430415999999"/>
    <n v="3.2474917037301423"/>
    <n v="4.589259473572363E-2"/>
    <m/>
    <n v="20.394368132999997"/>
    <n v="71.449133728999996"/>
    <n v="1.2783590220000001"/>
    <n v="42.545816205999984"/>
    <n v="58.329194150000035"/>
    <m/>
    <m/>
    <m/>
    <m/>
    <n v="5.8404675344070656"/>
    <n v="8.6104288242159627E-2"/>
    <m/>
    <n v="0"/>
    <n v="65.222246621999986"/>
    <n v="0.13199688297788326"/>
    <n v="22.020817347999998"/>
    <n v="47.783074907999996"/>
    <m/>
    <m/>
    <m/>
    <m/>
    <n v="3.0229028438280263"/>
    <n v="4.4565764000850154E-2"/>
    <n v="9.6703460454354101E-2"/>
    <n v="0"/>
    <n v="9.110442879999999"/>
    <n v="1.2506340366601363"/>
    <n v="0"/>
    <n v="0"/>
    <n v="12.910374467999999"/>
    <n v="1.7722688071678903"/>
    <n v="373.74535185000002"/>
    <n v="0.75638641762198611"/>
    <n v="20.524998857999986"/>
    <n v="10.546119242000039"/>
    <m/>
    <n v="2.8175646905790392"/>
    <m/>
    <m/>
    <m/>
    <m/>
    <n v="4.153852424130948E-2"/>
    <m/>
    <n v="43.201429273999985"/>
    <m/>
    <n v="8.7431118977033109E-2"/>
    <n v="0"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435.5050000000001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20.947629105874363"/>
    <n v="103.60947633000001"/>
    <n v="14.222968007767232"/>
    <n v="41.996629898621251"/>
    <n v="0"/>
    <n v="0"/>
    <n v="1.6123251746336562"/>
    <n v="31.199095518999997"/>
    <n v="103.60947633000001"/>
    <n v="402.88276834099997"/>
    <n v="0.81535476590858225"/>
    <n v="1130.941566212"/>
    <m/>
    <n v="397.19076900499999"/>
    <n v="0.8038352889022391"/>
    <m/>
    <n v="0"/>
    <m/>
    <m/>
    <m/>
    <n v="207.29839046299995"/>
    <n v="612.5507813559999"/>
    <m/>
    <m/>
    <m/>
    <m/>
    <n v="163.73567663200001"/>
    <n v="43.56271383099994"/>
    <n v="45.261757400999997"/>
    <n v="32.289546029"/>
    <n v="4.6241860346945556"/>
    <n v="6.5347632891278568E-2"/>
    <m/>
    <n v="35.348987037999997"/>
    <n v="72.577503191999995"/>
    <n v="10.106584218"/>
    <n v="8.9527800930001149"/>
    <n v="67.28197424300015"/>
    <m/>
    <m/>
    <m/>
    <m/>
    <n v="1.2289909123538947"/>
    <n v="1.8118650115064406E-2"/>
    <m/>
    <n v="0"/>
    <n v="41.242326122000115"/>
    <n v="8.346628300634297E-2"/>
    <n v="52.647348098000002"/>
    <n v="100.430423006"/>
    <m/>
    <m/>
    <m/>
    <m/>
    <n v="7.2271530965630832"/>
    <n v="0.10654778401398307"/>
    <n v="0.20325124446833714"/>
    <n v="0"/>
    <n v="20.718592136000002"/>
    <n v="2.8441401651113409"/>
    <n v="0"/>
    <n v="0"/>
    <n v="31.928755962"/>
    <n v="4.3830129314517423"/>
    <n v="455.53011643899998"/>
    <n v="0.92190254992256548"/>
    <n v="-43.694568004999887"/>
    <n v="-33.148448762999848"/>
    <m/>
    <n v="-5.9981621842091881"/>
    <m/>
    <m/>
    <m/>
    <m/>
    <n v="-8.8429133898918655E-2"/>
    <m/>
    <n v="-11.405021975999887"/>
    <m/>
    <n v="-2.3081501007640101E-2"/>
    <n v="0"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435.5050000000001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1.620496719060899"/>
    <n v="101.262843027"/>
    <n v="13.900834438746708"/>
    <n v="55.897464337367957"/>
    <n v="-1.1418978"/>
    <n v="-0.15675376860134915"/>
    <n v="1.4555714060323071"/>
    <n v="39.017869511000008"/>
    <n v="100.12094522700001"/>
    <n v="377.49722816799999"/>
    <n v="0.76397947068200578"/>
    <n v="1508.43879438"/>
    <m/>
    <n v="368.91746553000002"/>
    <n v="0.74661573386579971"/>
    <m/>
    <n v="0"/>
    <m/>
    <m/>
    <m/>
    <n v="209.09971150199999"/>
    <n v="821.65049285799989"/>
    <m/>
    <m/>
    <m/>
    <m/>
    <n v="163.72667362000001"/>
    <n v="45.373037881999977"/>
    <n v="39.383021779000003"/>
    <n v="16.430751633"/>
    <n v="2.3530480166124041"/>
    <n v="3.3252580413386267E-2"/>
    <m/>
    <n v="32.908623631000005"/>
    <n v="73.087695015999998"/>
    <n v="6.587424607"/>
    <n v="134.28061547099998"/>
    <n v="201.56258971400013"/>
    <m/>
    <m/>
    <m/>
    <m/>
    <n v="18.433341867536548"/>
    <n v="0.27175731601592923"/>
    <m/>
    <n v="0"/>
    <n v="150.71136710399998"/>
    <n v="0.30500989642931553"/>
    <n v="82.581996313999994"/>
    <n v="183.01241931999999"/>
    <m/>
    <m/>
    <m/>
    <m/>
    <n v="11.33642532706712"/>
    <n v="0.16712957109119569"/>
    <n v="0.37038081555953284"/>
    <n v="0"/>
    <n v="40.505077608999997"/>
    <n v="5.5603255936747367"/>
    <n v="0"/>
    <n v="0"/>
    <n v="42.076918704999997"/>
    <n v="5.7760997333923845"/>
    <n v="460.07922448199997"/>
    <n v="0.93110904177320153"/>
    <n v="51.698619156999982"/>
    <n v="18.550170394000133"/>
    <m/>
    <n v="7.0969165404694285"/>
    <m/>
    <m/>
    <m/>
    <m/>
    <n v="0.10462774492473358"/>
    <m/>
    <n v="68.129370789999982"/>
    <m/>
    <n v="0.13788032533811984"/>
    <n v="0"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35.5050000000001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343861375136836"/>
    <n v="88.748399896999999"/>
    <n v="12.182917018663437"/>
    <n v="68.080381356031396"/>
    <n v="0"/>
    <n v="0"/>
    <n v="1.4555714060323071"/>
    <n v="29.303611701999998"/>
    <n v="88.748399896999999"/>
    <n v="396.34515204499996"/>
    <n v="0.80212392799864851"/>
    <n v="1904.7839464250001"/>
    <m/>
    <n v="383.05150265899994"/>
    <n v="0.77522021993531764"/>
    <m/>
    <n v="0"/>
    <m/>
    <m/>
    <m/>
    <n v="207.85288039899999"/>
    <n v="1029.5033732569998"/>
    <m/>
    <m/>
    <m/>
    <m/>
    <n v="164.251851668"/>
    <n v="43.601028730999985"/>
    <n v="37.357555803999993"/>
    <n v="30.107207293000002"/>
    <n v="4.3116532943171997"/>
    <n v="6.0931012402515326E-2"/>
    <m/>
    <n v="44.055768280999999"/>
    <n v="73.691335201999991"/>
    <n v="3.2804050659999997"/>
    <n v="60.907483412000033"/>
    <n v="262.47007312600016"/>
    <m/>
    <m/>
    <m/>
    <m/>
    <n v="8.3610613496717185"/>
    <n v="0.12326465856052425"/>
    <m/>
    <n v="0"/>
    <n v="91.014690705000035"/>
    <n v="0.18419567096303957"/>
    <n v="86.711182594000007"/>
    <n v="269.72360191400003"/>
    <m/>
    <m/>
    <m/>
    <m/>
    <n v="11.903258462788187"/>
    <n v="0.17548622463233876"/>
    <n v="0.54586704019187171"/>
    <n v="0"/>
    <n v="42.991355712000001"/>
    <n v="5.9016288718107166"/>
    <n v="0"/>
    <n v="0"/>
    <n v="43.719826882000007"/>
    <n v="6.0016295909774708"/>
    <n v="483.05633463899994"/>
    <n v="0.97761015263098716"/>
    <n v="-25.803699181999974"/>
    <n v="-7.2535287879998407"/>
    <m/>
    <n v="-3.5421971131164689"/>
    <m/>
    <m/>
    <m/>
    <m/>
    <n v="-5.2221566071814503E-2"/>
    <m/>
    <n v="4.3035081110000277"/>
    <m/>
    <n v="8.709446330700827E-3"/>
    <n v="0"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435.5050000000001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065273931416414"/>
    <n v="94.992328103999995"/>
    <n v="13.040050885918033"/>
    <n v="81.12043224194943"/>
    <n v="0"/>
    <n v="0"/>
    <n v="1.4555714060323071"/>
    <n v="27.702337607999993"/>
    <n v="94.992328103999995"/>
    <n v="437.87283001899999"/>
    <n v="0.88616770652173216"/>
    <n v="2342.6567764440001"/>
    <m/>
    <n v="421.60052143799999"/>
    <n v="0.85323578340055317"/>
    <m/>
    <n v="0"/>
    <m/>
    <m/>
    <m/>
    <n v="214.37289807000002"/>
    <n v="1243.8762713269998"/>
    <m/>
    <m/>
    <m/>
    <m/>
    <n v="169.77460725399999"/>
    <n v="44.598290816000031"/>
    <n v="36.067608192000002"/>
    <n v="58.480218084000001"/>
    <n v="8.3749522996406096"/>
    <n v="0.11835235525835276"/>
    <m/>
    <n v="49.244186841000001"/>
    <n v="75.193315506999994"/>
    <n v="4.5146033250000004"/>
    <n v="-37.784130452999932"/>
    <n v="224.68594267300023"/>
    <m/>
    <m/>
    <m/>
    <m/>
    <n v="-5.186808173054315"/>
    <n v="-7.6467581295235884E-2"/>
    <m/>
    <n v="0"/>
    <n v="20.696087631000069"/>
    <n v="4.1884773963116892E-2"/>
    <n v="102.51793323"/>
    <n v="372.24153514400001"/>
    <m/>
    <m/>
    <m/>
    <m/>
    <n v="14.073126669500532"/>
    <n v="0.20747595086873769"/>
    <n v="0.75334299106060931"/>
    <n v="0"/>
    <n v="61.768524147999997"/>
    <n v="8.479260526767316"/>
    <n v="0"/>
    <n v="0"/>
    <n v="40.749409082"/>
    <n v="5.5938661427332148"/>
    <n v="540.39076324899997"/>
    <n v="1.0936436573904698"/>
    <n v="-140.30206368299991"/>
    <n v="-147.55559247099976"/>
    <m/>
    <n v="-19.259934842554845"/>
    <m/>
    <m/>
    <m/>
    <m/>
    <n v="-0.2839435321639735"/>
    <m/>
    <n v="-81.821845598999914"/>
    <m/>
    <n v="-0.16559117690562072"/>
    <n v="0"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435.5050000000001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8.357434322714376"/>
    <n v="90.983169517999997"/>
    <n v="12.489694525413654"/>
    <n v="93.610126767363084"/>
    <n v="0"/>
    <n v="0"/>
    <n v="1.4555714060323071"/>
    <n v="27.156190852999998"/>
    <n v="90.983169517999997"/>
    <n v="453.23176298899995"/>
    <n v="0.91725113867726293"/>
    <n v="2795.888539433"/>
    <m/>
    <n v="435.38518898199993"/>
    <n v="0.88113321476687245"/>
    <m/>
    <n v="0"/>
    <m/>
    <m/>
    <m/>
    <n v="210.20843784699997"/>
    <n v="1454.0847091739997"/>
    <m/>
    <m/>
    <m/>
    <m/>
    <n v="167.72172409199999"/>
    <n v="42.486713754999982"/>
    <n v="32.196629092000002"/>
    <n v="79.996660785999993"/>
    <n v="11.456322157536233"/>
    <n v="0.1618973650752675"/>
    <m/>
    <n v="49.688204464999998"/>
    <n v="75.076807719999991"/>
    <n v="6.0650230790000004"/>
    <n v="23.414039611000021"/>
    <n v="248.09998228400025"/>
    <m/>
    <m/>
    <m/>
    <m/>
    <n v="3.2141571226475092"/>
    <n v="4.7385369358470021E-2"/>
    <m/>
    <n v="0"/>
    <n v="103.41070039700001"/>
    <n v="0.20928273443373752"/>
    <n v="82.56241722499999"/>
    <n v="454.803952369"/>
    <m/>
    <m/>
    <m/>
    <m/>
    <n v="11.333737611943636"/>
    <n v="0.16708994690077911"/>
    <n v="0.92043293796138848"/>
    <n v="0"/>
    <n v="45.013548923999998"/>
    <n v="6.179224998908138"/>
    <n v="0"/>
    <n v="0"/>
    <n v="37.548868300999992"/>
    <n v="5.1545126130354992"/>
    <n v="535.79418021399988"/>
    <n v="1.0843410855780418"/>
    <n v="-59.148377613999969"/>
    <n v="-206.70397008499972"/>
    <m/>
    <n v="-8.1195804892961281"/>
    <m/>
    <m/>
    <m/>
    <m/>
    <n v="-0.11970457754230908"/>
    <m/>
    <n v="20.848283172000023"/>
    <m/>
    <n v="4.2192787532958416E-2"/>
    <n v="0"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435.5050000000001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29.430643545766806"/>
    <n v="158.455166999"/>
    <n v="21.751898095827304"/>
    <n v="115.36202486319038"/>
    <n v="0"/>
    <n v="0"/>
    <n v="1.4555714060323071"/>
    <n v="30.945886693000006"/>
    <n v="158.455166999"/>
    <n v="349.38579560599993"/>
    <n v="0.7070875102481351"/>
    <n v="3145.2743350390001"/>
    <m/>
    <n v="342.35939560599991"/>
    <n v="0.69286747112665292"/>
    <m/>
    <n v="0"/>
    <m/>
    <m/>
    <m/>
    <n v="212.59626599799992"/>
    <n v="1666.6809751719998"/>
    <m/>
    <m/>
    <m/>
    <m/>
    <n v="169.93583866099999"/>
    <n v="42.660427336999931"/>
    <n v="10.910970483999998"/>
    <n v="21.761392463000004"/>
    <n v="3.1164491142902713"/>
    <n v="4.4040739519780769E-2"/>
    <m/>
    <n v="26.217447936000003"/>
    <n v="75.158258710000013"/>
    <n v="2.7414600149999999"/>
    <n v="162.47601130100009"/>
    <n v="410.57599358500033"/>
    <m/>
    <m/>
    <m/>
    <m/>
    <n v="22.303858610417812"/>
    <n v="0.3288192014406528"/>
    <m/>
    <n v="0"/>
    <n v="184.23740376400008"/>
    <n v="0.37285994096043346"/>
    <n v="76.230442921999995"/>
    <n v="531.03439529100001"/>
    <m/>
    <m/>
    <m/>
    <m/>
    <n v="10.464517236282916"/>
    <n v="0.15427528757240616"/>
    <n v="1.0747082255337945"/>
    <n v="0"/>
    <n v="49.375944195000002"/>
    <n v="6.7780718474246644"/>
    <n v="0"/>
    <n v="0"/>
    <n v="26.854498726999992"/>
    <n v="3.6864453888582518"/>
    <n v="425.61623852799994"/>
    <n v="0.86136279782054126"/>
    <n v="86.24556837900009"/>
    <n v="-120.45840170599963"/>
    <m/>
    <n v="11.839341374134898"/>
    <m/>
    <m/>
    <m/>
    <m/>
    <n v="0.17454391386824664"/>
    <m/>
    <n v="108.0069608420001"/>
    <m/>
    <n v="0.21858465338802738"/>
    <n v="0"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435.5050000000001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142300260974086"/>
    <n v="91.140826400999998"/>
    <n v="12.511336839249616"/>
    <n v="127.87336170244001"/>
    <n v="6.22"/>
    <n v="0.85384912791704459"/>
    <n v="2.3094205339493517"/>
    <n v="32.265047640000034"/>
    <n v="97.360826400999997"/>
    <n v="363.67520497399994"/>
    <n v="0.73600643889379069"/>
    <n v="3508.9495400129999"/>
    <m/>
    <n v="355.94694089499995"/>
    <n v="0.72036596617027293"/>
    <m/>
    <n v="0"/>
    <m/>
    <m/>
    <m/>
    <n v="211.30034427699999"/>
    <n v="1877.9813194489998"/>
    <m/>
    <m/>
    <m/>
    <m/>
    <n v="168.554037827"/>
    <n v="42.746306449999992"/>
    <n v="33.190564526999999"/>
    <n v="2.2744135930000002"/>
    <n v="0.32571878107001645"/>
    <n v="4.602961725903857E-3"/>
    <m/>
    <n v="38.407108325999999"/>
    <n v="74.647624777000004"/>
    <n v="3.8551494739999996"/>
    <n v="170.39367239300009"/>
    <n v="580.96966597800042"/>
    <m/>
    <m/>
    <m/>
    <m/>
    <n v="23.39075379024851"/>
    <n v="0.34484297613023451"/>
    <m/>
    <n v="0"/>
    <n v="172.66808598600008"/>
    <n v="0.34944593785613837"/>
    <n v="92.479634864000005"/>
    <n v="623.514030155"/>
    <m/>
    <m/>
    <m/>
    <m/>
    <n v="12.69512147567735"/>
    <n v="0.18716042720404016"/>
    <n v="1.2618686527378347"/>
    <n v="0"/>
    <n v="69.610895845999991"/>
    <n v="9.5558203716449057"/>
    <n v="0"/>
    <n v="0"/>
    <n v="22.868739018000014"/>
    <n v="3.1393011040324441"/>
    <n v="456.15483983799993"/>
    <n v="0.92316686609783083"/>
    <n v="77.914037529000083"/>
    <n v="-42.544364176999551"/>
    <m/>
    <n v="10.695632314571158"/>
    <m/>
    <m/>
    <m/>
    <m/>
    <n v="0.15768254892619438"/>
    <m/>
    <n v="80.188451122000089"/>
    <m/>
    <n v="0.16228551065209823"/>
    <n v="0"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435.5050000000001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8.694278891400131"/>
    <n v="90.936630327000003"/>
    <n v="12.483305868235309"/>
    <n v="140.35666757067531"/>
    <n v="0"/>
    <n v="0"/>
    <n v="2.3094205339493517"/>
    <n v="29.370494949999994"/>
    <n v="90.936630327000003"/>
    <n v="407.28155276899997"/>
    <n v="0.82425703259609329"/>
    <n v="3916.2310927819999"/>
    <m/>
    <n v="382.27915509299999"/>
    <n v="0.77365714174393918"/>
    <m/>
    <n v="0"/>
    <m/>
    <m/>
    <m/>
    <n v="211.40306225099997"/>
    <n v="2089.3843816999997"/>
    <m/>
    <m/>
    <m/>
    <m/>
    <n v="168.266666203"/>
    <n v="43.136396047999966"/>
    <n v="41.136561287000006"/>
    <n v="18.612666232999999"/>
    <n v="2.665520016471258"/>
    <n v="3.7668342535060684E-2"/>
    <m/>
    <n v="53.504472591000003"/>
    <n v="75.218873841000004"/>
    <n v="7.405916566000001"/>
    <n v="147.96091364599999"/>
    <n v="728.93057962400042"/>
    <m/>
    <m/>
    <m/>
    <m/>
    <n v="20.311301781743769"/>
    <n v="0.29944352449282235"/>
    <m/>
    <n v="0"/>
    <n v="166.57357987899999"/>
    <n v="0.33711186702788304"/>
    <n v="87.845204384000013"/>
    <n v="711.359234539"/>
    <m/>
    <m/>
    <m/>
    <m/>
    <n v="12.058931053854172"/>
    <n v="0.17778125967423977"/>
    <n v="1.4396499124120745"/>
    <n v="0"/>
    <n v="47.580605926000004"/>
    <n v="6.5316171825851557"/>
    <n v="0"/>
    <n v="0"/>
    <n v="40.264598458000009"/>
    <n v="5.5273138712690173"/>
    <n v="495.12675715299997"/>
    <n v="1.002038292270333"/>
    <n v="60.115709261999982"/>
    <n v="17.571345085000431"/>
    <m/>
    <n v="8.2523707278895966"/>
    <m/>
    <m/>
    <m/>
    <m/>
    <n v="0.12166226481858257"/>
    <m/>
    <n v="78.72837549499998"/>
    <m/>
    <n v="0.15933060735364327"/>
    <n v="0"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435.5050000000001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3.679940893371999"/>
    <n v="91.284270785999993"/>
    <n v="12.531028135557788"/>
    <n v="152.8876957062331"/>
    <n v="30.85"/>
    <n v="4.2349269447332514"/>
    <n v="6.544347478682603"/>
    <n v="30.258107232999983"/>
    <n v="122.134270786"/>
    <n v="455.79761105"/>
    <n v="0.92244390592751901"/>
    <n v="4372.0287038320002"/>
    <m/>
    <n v="434.20888443900003"/>
    <n v="0.87875260782445019"/>
    <m/>
    <n v="0"/>
    <m/>
    <m/>
    <m/>
    <n v="212.41629911000001"/>
    <n v="2301.8006808099999"/>
    <m/>
    <m/>
    <m/>
    <m/>
    <n v="167.600203564"/>
    <n v="44.816095546000014"/>
    <n v="50.868581559999996"/>
    <n v="49.682997993000001"/>
    <n v="7.1151023701184988"/>
    <n v="0.10054852771447409"/>
    <m/>
    <n v="56.386418947999999"/>
    <n v="78.018579887000001"/>
    <n v="8.4247335519999993"/>
    <n v="126.85043426400011"/>
    <n v="855.78101388800053"/>
    <m/>
    <m/>
    <m/>
    <m/>
    <n v="17.413365381385031"/>
    <n v="0.25672010386699956"/>
    <m/>
    <n v="0"/>
    <n v="176.53343225700013"/>
    <n v="0.35726863158147365"/>
    <n v="145.64577971900002"/>
    <n v="857.00501425800007"/>
    <m/>
    <m/>
    <m/>
    <m/>
    <n v="19.993492282615136"/>
    <n v="0.29475815289237117"/>
    <n v="1.7344080653044456"/>
    <n v="0"/>
    <n v="56.035447360000006"/>
    <n v="7.6922536753661515"/>
    <n v="0"/>
    <n v="0"/>
    <n v="89.610332359000012"/>
    <n v="12.301238607248983"/>
    <n v="601.44339076899996"/>
    <n v="1.2172020588198902"/>
    <n v="-18.795345454999904"/>
    <n v="-1.224000369999473"/>
    <m/>
    <n v="-2.5801269012301056"/>
    <m/>
    <m/>
    <m/>
    <m/>
    <n v="-3.8038049025371598E-2"/>
    <m/>
    <n v="30.887652538000097"/>
    <m/>
    <n v="6.2510478689102505E-2"/>
    <n v="0"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6435.5050000000001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0.018121341526417"/>
    <n v="331.37464534399999"/>
    <n v="45.489381340963718"/>
    <n v="198.37707704719682"/>
    <n v="0"/>
    <n v="0"/>
    <n v="6.544347478682603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5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0.034164590611917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3.3708427490092507"/>
    <n v="4.9695339280599625E-2"/>
    <n v="120.84799265194067"/>
    <n v="1.7816262707546198"/>
    <n v="94.621527671999786"/>
    <n v="0.19149519316154018"/>
    <n v="257.67363286199998"/>
    <n v="1114.6786471200001"/>
    <n v="1114.6786471200001"/>
    <m/>
    <m/>
    <m/>
    <n v="35.372091110359392"/>
    <n v="0.52148029430036391"/>
    <n v="2.2558883596048096"/>
    <n v="2.2558883596048096"/>
    <n v="150.63876006799998"/>
    <n v="20.678902558612009"/>
    <n v="0"/>
    <n v="0"/>
    <n v="107.03487279399999"/>
    <n v="14.693188551747379"/>
    <n v="1070.277258352"/>
    <n v="2.166028760759156"/>
    <n v="-233.11819184400019"/>
    <n v="-234.34219221399968"/>
    <n v="-234.34219221399968"/>
    <n v="-32.001248361350136"/>
    <n v="-32.169272742136982"/>
    <m/>
    <m/>
    <m/>
    <n v="-0.47178495501976425"/>
    <n v="-0.47426208885018972"/>
    <n v="-163.05210519000019"/>
    <n v="244.49044440700038"/>
    <n v="-0.32998510113882373"/>
    <n v="0.49480013723900013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5968.743993506494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7264288998933655"/>
    <n v="35.411304127000001"/>
    <n v="4.8610789625794526"/>
    <n v="4.8610789625794526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8.5796467392212215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3.7747485004515244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6.6985582153851793"/>
    <n v="8.4860911779669354E-2"/>
    <n v="125.37989114175198"/>
    <n v="1.5883794003144227"/>
    <n v="75.154848542000039"/>
    <n v="0.13069955714343351"/>
    <n v="0.91441225199999998"/>
    <n v="0.91441225199999998"/>
    <n v="1089.8308018119999"/>
    <n v="-0.9645057406219022"/>
    <n v="-0.9645057406219022"/>
    <m/>
    <n v="0.12552574018116733"/>
    <n v="1.5902270938133833E-3"/>
    <n v="1.5902270938133833E-3"/>
    <n v="1.8952922655216193"/>
    <n v="6.8065500000000001E-2"/>
    <n v="9.343676497787395E-3"/>
    <n v="0"/>
    <n v="0"/>
    <n v="0.84634675199999998"/>
    <n v="0.11618206368337992"/>
    <n v="330.01131871499996"/>
    <n v="0.57391284854052527"/>
    <n v="47.882302223000046"/>
    <n v="47.882302223000046"/>
    <n v="-176.48101037499967"/>
    <n v="6.5730324752040126"/>
    <n v="-24.226391768908737"/>
    <n v="-5.7983645524920924"/>
    <n v="-5.7983645524920924"/>
    <m/>
    <n v="8.3270684685855967E-2"/>
    <n v="-0.30691286520719685"/>
    <n v="74.240436290000048"/>
    <n v="252.25549486900036"/>
    <n v="0.12910933004962014"/>
    <n v="0.43869001276678787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5968.743993506494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30.319821919633675"/>
    <n v="152.609942738"/>
    <n v="20.949496224808911"/>
    <n v="25.810575187388363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8.641772537076496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7.0597926571133947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5.860880857958309"/>
    <n v="0.20093410670726711"/>
    <n v="135.40030446530324"/>
    <n v="1.7153233461164688"/>
    <n v="164.8378973880001"/>
    <n v="0.28666467442917432"/>
    <n v="18.582643844000003"/>
    <n v="19.497056096000001"/>
    <n v="1086.3926283079998"/>
    <n v="-0.15613287416473942"/>
    <n v="-0.59196732036314093"/>
    <m/>
    <n v="2.5509283345003921"/>
    <n v="3.231652206188209E-2"/>
    <n v="3.390674915569547E-2"/>
    <n v="1.8893130404540048"/>
    <n v="9.8447968699999997"/>
    <n v="1.3514423186446867"/>
    <n v="0"/>
    <n v="0"/>
    <n v="8.7378469740000035"/>
    <n v="1.1994860158557059"/>
    <n v="405.93682415199993"/>
    <n v="0.70595263212097614"/>
    <n v="96.958469581000102"/>
    <n v="144.84077180400016"/>
    <n v="-100.04753965199954"/>
    <n v="13.309952523457914"/>
    <n v="-13.734003936029863"/>
    <n v="3.7239208270751645"/>
    <n v="12.734035096736831"/>
    <m/>
    <n v="0.16861758464538501"/>
    <n v="-0.17398969433753658"/>
    <n v="146.25525354400011"/>
    <n v="355.30931913900042"/>
    <n v="0.25434815236729225"/>
    <n v="0.61790784708254831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68.74399350649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714263320891082"/>
    <n v="103.989614613"/>
    <n v="14.275151406710547"/>
    <n v="40.085726594098908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8.6695218814530328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5.5591972709211444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27.59211290063902"/>
    <n v="0.34955161743580726"/>
    <n v="161.76342645358835"/>
    <n v="2.0493054505260644"/>
    <n v="239.81764011799999"/>
    <n v="0.41705971027390715"/>
    <n v="99.688232505000002"/>
    <n v="119.185288601"/>
    <n v="1133.4335127150002"/>
    <n v="0.89350909602200868"/>
    <n v="0.18674486309670857"/>
    <m/>
    <n v="13.684680126685826"/>
    <n v="0.1733648339871752"/>
    <n v="0.20727158314287064"/>
    <n v="1.9711204404941298"/>
    <n v="54.624077875000005"/>
    <n v="7.4985082406497563"/>
    <n v="0"/>
    <n v="0"/>
    <n v="45.064154629999997"/>
    <n v="6.1861718860360684"/>
    <n v="513.30868789900001"/>
    <n v="0.89267984019399149"/>
    <n v="101.310909651"/>
    <n v="246.15168145500016"/>
    <n v="44.957938004000326"/>
    <n v="13.907432773953193"/>
    <n v="6.1715910221325228"/>
    <n v="-3.318615660404451"/>
    <n v="-8.4257375726659518"/>
    <m/>
    <n v="0.17618678344863209"/>
    <n v="7.8185010031934371E-2"/>
    <n v="140.12940761300001"/>
    <n v="506.84374872800038"/>
    <n v="0.243694876286732"/>
    <n v="0.8814368571662673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968.743993506494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4.404262157577747"/>
    <n v="92.793573688999999"/>
    <n v="12.738217358626795"/>
    <n v="52.823943952725699"/>
    <n v="28.6"/>
    <n v="3.9260586910655104"/>
    <n v="3.9260586910655104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8.7360030670932822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0210348532717424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29.25820801251605"/>
    <n v="0.37065859982804816"/>
    <n v="172.58829259856782"/>
    <n v="2.1864406341609519"/>
    <n v="234.23121573100005"/>
    <n v="0.40734452612330468"/>
    <n v="78.605806612999984"/>
    <n v="197.79109521399999"/>
    <n v="1129.4573230140002"/>
    <n v="-4.8148384375226505E-2"/>
    <n v="8.0752311503839769E-2"/>
    <m/>
    <n v="10.790594762978438"/>
    <n v="0.1367010154704793"/>
    <n v="0.34397259861335"/>
    <n v="1.9642055674936401"/>
    <n v="46.932023812999994"/>
    <n v="6.442583216095179"/>
    <n v="0"/>
    <n v="0"/>
    <n v="31.673782799999991"/>
    <n v="4.3480115468832601"/>
    <n v="493.75903194999995"/>
    <n v="0.85868161620165817"/>
    <n v="134.53027081300007"/>
    <n v="380.68195226800026"/>
    <n v="127.78958966000043"/>
    <n v="18.467613249537614"/>
    <n v="17.542287731200702"/>
    <n v="1.6022023993417376"/>
    <n v="19.521749621832477"/>
    <m/>
    <n v="0.23395758435756889"/>
    <n v="0.22223506666731238"/>
    <n v="155.62540911800008"/>
    <n v="594.33978705600055"/>
    <n v="0.27064351065282544"/>
    <n v="1.0335986096430048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968.743993506494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6.309160482804046"/>
    <n v="156.928030718"/>
    <n v="21.542260799727249"/>
    <n v="74.366204752452944"/>
    <n v="28.431305823999999"/>
    <n v="3.9029012352677155"/>
    <n v="7.8289599263332263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8.7734575574324811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281658506316417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44.195174943203057"/>
    <n v="0.55988807163431531"/>
    <n v="208.4224061920992"/>
    <n v="2.6404063167132019"/>
    <n v="344.86180139600015"/>
    <n v="0.59973888035919443"/>
    <n v="83.450154077000008"/>
    <n v="281.24124929100003"/>
    <n v="1126.1962944970001"/>
    <n v="-3.7607934979607238E-2"/>
    <n v="4.2701666799898064E-2"/>
    <m/>
    <n v="11.455601492474191"/>
    <n v="0.14512567576155661"/>
    <n v="0.48909827437490661"/>
    <n v="1.9585344099931918"/>
    <n v="48.666283376999999"/>
    <n v="6.6806533151792946"/>
    <n v="0"/>
    <n v="0"/>
    <n v="34.783870700000008"/>
    <n v="4.7749481772948945"/>
    <n v="505.13384934999988"/>
    <n v="0.87846322212075723"/>
    <n v="238.49663858100016"/>
    <n v="619.17859084900044"/>
    <n v="392.08992742300052"/>
    <n v="32.739573450728869"/>
    <n v="53.824058295046044"/>
    <n v="-10.242730544129484"/>
    <n v="-86.362395179758963"/>
    <m/>
    <n v="0.41476239587275865"/>
    <n v="0.6818719067200103"/>
    <n v="261.41164731900017"/>
    <n v="851.44792626400067"/>
    <n v="0.45461320459763788"/>
    <n v="1.4807277115488975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68.743993506494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1.927818752385502"/>
    <n v="98.855556148999995"/>
    <n v="13.570374663597763"/>
    <n v="87.936579416050705"/>
    <n v="0"/>
    <n v="0"/>
    <n v="7.8289599263332263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8.6824827759552132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8.197370313209555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29.524005951897486"/>
    <n v="0.37402587003154653"/>
    <n v="243.13322031705101"/>
    <n v="3.0801414418767976"/>
    <n v="272.312531906"/>
    <n v="0.47357060808699947"/>
    <n v="68.933521579000001"/>
    <n v="350.17477087000003"/>
    <n v="1092.6118828460001"/>
    <n v="-0.32759548103308944"/>
    <n v="-5.9280768508177206E-2"/>
    <m/>
    <n v="9.4628339685659046"/>
    <n v="0.11988023284589075"/>
    <n v="0.60897850722079738"/>
    <n v="1.9001287606589983"/>
    <n v="40.807325418000005"/>
    <n v="5.6018165949817291"/>
    <n v="0"/>
    <n v="0"/>
    <n v="28.126196160999996"/>
    <n v="3.861017373584176"/>
    <n v="448.62000656500004"/>
    <n v="0.78018168250265418"/>
    <n v="146.13880328100004"/>
    <n v="765.31739413000048"/>
    <n v="678.53079438700058"/>
    <n v="20.061171983331576"/>
    <n v="93.145165120932461"/>
    <n v="-2.0416012383908173"/>
    <n v="-6.1866376686496256"/>
    <m/>
    <n v="0.2541456371856558"/>
    <n v="1.1800126812177998"/>
    <n v="203.37901032700003"/>
    <n v="1136.6487821900005"/>
    <n v="0.3536903752411088"/>
    <n v="1.976712019808463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68.743993506494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423195699545545"/>
    <n v="143.69595188900001"/>
    <n v="19.725830097368533"/>
    <n v="107.66240951341923"/>
    <n v="58.086289878000002"/>
    <n v="7.973782629624913"/>
    <n v="15.80274255595814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8.8083950610962365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7.1275455866754323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28.600596419113678"/>
    <n v="0.36232762506920635"/>
    <n v="268.51965961351715"/>
    <n v="3.4017504085032777"/>
    <n v="258.11548690199987"/>
    <n v="0.44888095025698943"/>
    <n v="90.933246396999991"/>
    <n v="441.10801726700004"/>
    <n v="1100.982712018"/>
    <n v="0.10138788874346694"/>
    <n v="-3.01139315757043E-2"/>
    <m/>
    <n v="12.482841339991026"/>
    <n v="0.15813929858511738"/>
    <n v="0.76711780580591471"/>
    <n v="1.9146862201832804"/>
    <n v="56.578921255000004"/>
    <n v="7.76685893441622"/>
    <n v="0"/>
    <n v="0"/>
    <n v="34.354325141999986"/>
    <n v="4.7159824055748052"/>
    <n v="616.59067124699993"/>
    <n v="1.0722944591621242"/>
    <n v="117.4123546119999"/>
    <n v="882.72974874200042"/>
    <n v="855.0915266130005"/>
    <n v="16.117755079122656"/>
    <n v="117.38250068935125"/>
    <n v="-2.9850477620574551"/>
    <n v="-5.2705021503893175"/>
    <m/>
    <n v="0.20418832648408891"/>
    <n v="1.4870641883199978"/>
    <n v="167.1822405049999"/>
    <n v="1282.9827395230004"/>
    <n v="0.29074165167187205"/>
    <n v="2.231197043589475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68.743993506494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2.676420616998229"/>
    <n v="124.14487877900001"/>
    <n v="17.041960849005847"/>
    <n v="124.70437036242508"/>
    <n v="29.999723636999999"/>
    <n v="4.118205444566688"/>
    <n v="19.920948000524827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0020293347097482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7.7220312673100855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3.219518329848803"/>
    <n v="0.29415725491943212"/>
    <n v="269.43531933294815"/>
    <n v="3.4133504746925012"/>
    <n v="223.06731259499995"/>
    <n v="0.38792971491452444"/>
    <n v="93.169307935999996"/>
    <n v="534.27732520300003"/>
    <n v="1117.921577032"/>
    <n v="0.22220604216260531"/>
    <n v="6.1068170739164707E-3"/>
    <m/>
    <n v="12.789796194499708"/>
    <n v="0.16202796656279872"/>
    <n v="0.92914577236871354"/>
    <n v="1.9441440954739875"/>
    <n v="51.909419130999993"/>
    <n v="7.1258540603994689"/>
    <n v="0"/>
    <n v="0"/>
    <n v="41.259888805000003"/>
    <n v="5.6639421341002389"/>
    <n v="579.32503336199989"/>
    <n v="1.0074868990016492"/>
    <n v="75.97697246599995"/>
    <n v="958.70672120800032"/>
    <n v="844.82293070000037"/>
    <n v="10.429722135349094"/>
    <n v="115.97288145056545"/>
    <n v="-0.11906230205215318"/>
    <n v="-8.9588198716756704"/>
    <m/>
    <n v="0.13212928835663343"/>
    <n v="1.4692063792185135"/>
    <n v="129.89800465899995"/>
    <n v="1304.8737833400005"/>
    <n v="0.22590174835172575"/>
    <n v="2.2692671054390505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68.743993506494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1.825765011979207"/>
    <n v="124.324028372"/>
    <n v="17.066553569865935"/>
    <n v="141.77092393229103"/>
    <n v="30.640205641000001"/>
    <n v="4.2061274703805083"/>
    <n v="24.127075470905336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8.9884555028215978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3.9477563491683854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41.111425274689431"/>
    <n v="0.52082148444406395"/>
    <n v="287.15599081738907"/>
    <n v="3.6378454019835331"/>
    <n v="327.04893195600016"/>
    <n v="0.56876105002053401"/>
    <n v="75.838940563999998"/>
    <n v="610.11626576700007"/>
    <n v="1101.280882732"/>
    <n v="-0.17993901386474664"/>
    <n v="-2.1487510689485845E-2"/>
    <m/>
    <n v="10.410773836450801"/>
    <n v="0.13188924118984316"/>
    <n v="1.0610350135585569"/>
    <n v="1.9152047599851558"/>
    <n v="38.426143967000002"/>
    <n v="5.2749404365655561"/>
    <n v="0"/>
    <n v="0"/>
    <n v="37.412796596999996"/>
    <n v="5.1358333998852439"/>
    <n v="453.27729133799994"/>
    <n v="0.78828102764313124"/>
    <n v="223.64378635800017"/>
    <n v="1182.3505075660005"/>
    <n v="990.55267952900044"/>
    <n v="30.70065143823863"/>
    <n v="135.97790057423293"/>
    <n v="1.8703914397294401"/>
    <n v="-28.79100194439399"/>
    <m/>
    <n v="0.38893224325422077"/>
    <n v="1.7226406419983773"/>
    <n v="251.20999139200018"/>
    <n v="1475.8953236100003"/>
    <n v="0.43687180883069082"/>
    <n v="2.5666855689036567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68.743993506494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30.055340696998314"/>
    <n v="123.577583387"/>
    <n v="16.964085499209936"/>
    <n v="158.73500943150097"/>
    <n v="29.990232632000001"/>
    <n v="4.1169025689489542"/>
    <n v="28.243978039854291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223892683025116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3.5423082994832269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4.818463964779085"/>
    <n v="0.18772821296635073"/>
    <n v="281.66315300042442"/>
    <n v="3.5682591999356248"/>
    <n v="132.68252319899983"/>
    <n v="0.23074422155333535"/>
    <n v="253.47726556100002"/>
    <n v="863.59353132800015"/>
    <n v="1266.912943909"/>
    <n v="1.8854991839163842"/>
    <n v="0.21400480853763892"/>
    <m/>
    <n v="34.796035714800162"/>
    <n v="0.44081475776292667"/>
    <n v="1.5018497713214836"/>
    <n v="2.2032505409900907"/>
    <n v="141.91923101299997"/>
    <n v="19.481931131046242"/>
    <n v="0"/>
    <n v="0"/>
    <n v="111.55803454800005"/>
    <n v="15.31410458375392"/>
    <n v="827.08711739099999"/>
    <n v="1.4383625549006518"/>
    <n v="-145.5298040630002"/>
    <n v="1036.8207035030002"/>
    <n v="784.90716620400008"/>
    <n v="-19.977571750021074"/>
    <n v="107.74795809632226"/>
    <n v="-3.420828196981645"/>
    <n v="58.006336651373935"/>
    <m/>
    <n v="-0.253086544796576"/>
    <n v="1.3650086589455335"/>
    <n v="-120.79474236200019"/>
    <n v="1276.3722057529999"/>
    <n v="-0.21007053620959137"/>
    <n v="2.219700861334009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5968.743993506494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7.269849555631293"/>
    <n v="122.32406266"/>
    <n v="16.7920087179278"/>
    <n v="175.52701814942878"/>
    <n v="0"/>
    <n v="0"/>
    <n v="28.243978039854291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2810191602404881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5.711712386363428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3.286746212246705"/>
    <n v="0.4216942725468697"/>
    <n v="297.53653383128608"/>
    <n v="3.7693516629732677"/>
    <n v="282.36607897999988"/>
    <n v="0.49105443216201072"/>
    <n v="220.77985035200001"/>
    <n v="1084.3733816800002"/>
    <n v="1342.0470145419999"/>
    <n v="0.51586850492996805"/>
    <n v="0.26530576092236391"/>
    <m/>
    <n v="30.307505254776661"/>
    <n v="0.38395165750449139"/>
    <n v="1.8858014288259748"/>
    <n v="2.3339139638912583"/>
    <n v="112.010286247"/>
    <n v="15.376187335970977"/>
    <n v="0"/>
    <n v="0"/>
    <n v="108.76956410500001"/>
    <n v="14.931317918805682"/>
    <n v="713.62011329400002"/>
    <n v="1.2410354699078279"/>
    <n v="21.702755380999889"/>
    <n v="1058.5234588840001"/>
    <n v="825.4052670399999"/>
    <n v="2.9792409574700489"/>
    <n v="113.30732595502242"/>
    <n v="-2.1546877620824239"/>
    <n v="-865.80648603435941"/>
    <m/>
    <n v="3.7742615042378309E-2"/>
    <n v="1.4354376990820097"/>
    <n v="61.586228627999894"/>
    <n v="1307.0707818429996"/>
    <n v="0.10710277465751943"/>
    <n v="2.2730878400550787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5968.743993506494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5.275136277591955"/>
    <n v="143.728955794"/>
    <n v="19.730360701147003"/>
    <n v="195.25737885057578"/>
    <n v="14.726247754999999"/>
    <n v="2.0215424120734862"/>
    <n v="30.265520451927777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82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8.9704833378370203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17.120003187393539"/>
    <n v="-0.21688534061199038"/>
    <n v="277.04568789488326"/>
    <n v="3.5097626867505851"/>
    <n v="-62.07472676899998"/>
    <n v="-0.10795230721506854"/>
    <n v="304.497843999"/>
    <n v="1388.8712256790002"/>
    <n v="1388.8712256790002"/>
    <n v="0.1817190630524359"/>
    <n v="0.24598352114076349"/>
    <n v="0.24598352114076349"/>
    <n v="41.799874365139296"/>
    <n v="0.52954312507939882"/>
    <n v="2.4153445539053737"/>
    <n v="2.4153445539053737"/>
    <n v="157.00811859999999"/>
    <n v="21.553254846062043"/>
    <n v="0"/>
    <n v="0"/>
    <n v="147.48972539900001"/>
    <n v="20.24661951907726"/>
    <n v="1132.4496460629998"/>
    <n v="1.9694094273233327"/>
    <n v="-429.21123462499997"/>
    <n v="629.31222425900012"/>
    <n v="629.31222425900012"/>
    <n v="-58.919877552532839"/>
    <n v="86.388696763839661"/>
    <n v="0.84117434692622717"/>
    <n v="-3.6854413979549894"/>
    <n v="-3.6854413979549894"/>
    <n v="-0.74642846569138921"/>
    <n v="1.0944181328452125"/>
    <n v="-366.57257076799999"/>
    <n v="1103.5503162650002"/>
    <n v="-0.63749543229446737"/>
    <n v="1.9191514642029659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164.423160173161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507867350816813"/>
    <n v="131.71813624499998"/>
    <n v="18.081578097050112"/>
    <n v="18.081578097050112"/>
    <n v="9.5674511530000004"/>
    <n v="1.3133697465237899"/>
    <n v="1.3133697465237899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8.1673029313446062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9.7880121372508704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3.428119131903294"/>
    <n v="0.25727554817912279"/>
    <n v="293.77524881140141"/>
    <n v="3.2260886054864142"/>
    <n v="239.01313120200001"/>
    <n v="0.36030775063262321"/>
    <n v="30.764703222999998"/>
    <n v="30.764703222999998"/>
    <n v="1418.72151665"/>
    <n v="32.6442377666217"/>
    <n v="32.6442377666217"/>
    <n v="0.3017814456071275"/>
    <n v="4.2232178484863727"/>
    <n v="4.6377205141047859E-2"/>
    <n v="4.6377205141047859E-2"/>
    <n v="2.1386957104304392"/>
    <n v="26.138144240999999"/>
    <n v="3.5881079848147541"/>
    <n v="0"/>
    <n v="0"/>
    <n v="4.6265589819999988"/>
    <n v="0.6351098636716187"/>
    <n v="418.62087663700004"/>
    <n v="0.63106301177009216"/>
    <n v="139.901162954"/>
    <n v="139.901162954"/>
    <n v="721.33108499000002"/>
    <n v="19.20490128341692"/>
    <n v="99.020565572052604"/>
    <n v="1.9217718542948234"/>
    <n v="1.9217718542948234"/>
    <n v="-5.0873014238600707"/>
    <n v="0.21089834303807492"/>
    <n v="1.0873928950559753"/>
    <n v="208.24842797899998"/>
    <n v="1237.5583079540002"/>
    <n v="0.31393054549157529"/>
    <n v="1.8655956180029731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164.4231601731617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849053138303905"/>
    <n v="138.81738737200001"/>
    <n v="19.056126229470223"/>
    <n v="37.137704326520335"/>
    <n v="10.561345394"/>
    <n v="1.4498063592118322"/>
    <n v="2.7631761057356221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8.2999724149004788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4.7539436580473344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3.235855696146604"/>
    <n v="0.14534935607394786"/>
    <n v="291.15022364958969"/>
    <n v="3.1972619299992893"/>
    <n v="129.6143108199999"/>
    <n v="0.19539110904280332"/>
    <n v="30.007674707"/>
    <n v="60.772377929999998"/>
    <n v="1430.1465475130001"/>
    <n v="0.61482267856567296"/>
    <n v="2.1170027736888959"/>
    <n v="0.31641775749194778"/>
    <n v="4.119296925946994"/>
    <n v="4.5235999047504034E-2"/>
    <n v="9.16132041885519E-2"/>
    <n v="2.1559187272180682"/>
    <n v="15.950185163"/>
    <n v="2.189558149765745"/>
    <n v="0"/>
    <n v="0"/>
    <n v="14.057489543999999"/>
    <n v="1.9297387761812497"/>
    <n v="528.1601674640001"/>
    <n v="0.79619140988480985"/>
    <n v="66.411024730999912"/>
    <n v="206.31218768499991"/>
    <n v="690.78364013999999"/>
    <n v="9.1165587701996067"/>
    <n v="94.827171818794298"/>
    <n v="-0.31505700308605367"/>
    <n v="0.42440685116055188"/>
    <n v="-7.9045540004560628"/>
    <n v="0.10011335702644383"/>
    <n v="1.0413432027812208"/>
    <n v="99.606636112999908"/>
    <n v="1190.9096905229999"/>
    <n v="0.15015510999529927"/>
    <n v="1.7952737142140118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164.4231601731617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3.445530063428826"/>
    <n v="221.13256297500001"/>
    <n v="30.355923802293361"/>
    <n v="67.493628128813697"/>
    <n v="10.51152933"/>
    <n v="1.4429678700152631"/>
    <n v="4.2061439757508854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8.3574602463528738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2980249658513356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36.965438254162088"/>
    <n v="0.40593542046533265"/>
    <n v="300.52354900311275"/>
    <n v="3.3001949655115173"/>
    <n v="299.2926680189999"/>
    <n v="0.45117800621432941"/>
    <n v="79.038684711999991"/>
    <n v="139.811062642"/>
    <n v="1409.4969997200001"/>
    <n v="-0.20714127710072805"/>
    <n v="0.17305637535559848"/>
    <n v="0.24356390022712837"/>
    <n v="10.850018008529169"/>
    <n v="0.1191493143423725"/>
    <n v="0.21076251853092437"/>
    <n v="2.1247899265556951"/>
    <n v="59.383284277000008"/>
    <n v="8.1518272496409008"/>
    <n v="0"/>
    <n v="0"/>
    <n v="19.655400434999983"/>
    <n v="2.698190758888269"/>
    <n v="544.29149153800006"/>
    <n v="0.82050907420140617"/>
    <n v="190.24193925699993"/>
    <n v="396.55412694199981"/>
    <n v="779.71466974599969"/>
    <n v="26.115420245632922"/>
    <n v="107.03515929047403"/>
    <n v="0.87780309062817818"/>
    <n v="0.61101530811397375"/>
    <n v="16.343203544535811"/>
    <n v="0.28678610612296013"/>
    <n v="1.1754050389558219"/>
    <n v="220.25398330699994"/>
    <n v="1271.0342662170001"/>
    <n v="0.33202869187195694"/>
    <n v="1.9160599885643517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164.4231601731617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797504159773808"/>
    <n v="113.60937749099999"/>
    <n v="15.595702233744158"/>
    <n v="83.08933036255786"/>
    <n v="3.56484347"/>
    <n v="0.48936310096788921"/>
    <n v="4.6955070767187745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8.5165392925181571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1.130098571367984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28.466608578871682"/>
    <n v="0.31260564647533234"/>
    <n v="299.73194956946838"/>
    <n v="3.2915020278888893"/>
    <n v="285.08826750499986"/>
    <n v="0.42976514252543513"/>
    <n v="67.601833455999994"/>
    <n v="207.41289609799998"/>
    <n v="1398.4930265629998"/>
    <n v="-0.13998931670755388"/>
    <n v="4.8646279417127847E-2"/>
    <n v="0.23819908735556972"/>
    <n v="9.2800267752409784"/>
    <n v="0.10190847853705182"/>
    <n v="0.31267099706797619"/>
    <n v="2.1082016462537658"/>
    <n v="28.001256311999999"/>
    <n v="3.8438662833734467"/>
    <n v="0"/>
    <n v="0"/>
    <n v="39.600577143999999"/>
    <n v="5.4361604918675317"/>
    <n v="605.41962769700001"/>
    <n v="0.91265857715570109"/>
    <n v="139.76771178499985"/>
    <n v="536.32183872699966"/>
    <n v="784.95211071799952"/>
    <n v="19.186581803630702"/>
    <n v="107.75412784456712"/>
    <n v="3.8931319623075167E-2"/>
    <n v="0.40884493087139795"/>
    <n v="5.1425356541675971"/>
    <n v="0.21069716793828053"/>
    <n v="1.1833003816351224"/>
    <n v="217.48643404899985"/>
    <n v="1332.8952911479996"/>
    <n v="0.32785666398838326"/>
    <n v="2.0093143074071089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164.4231601731617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4485327728224"/>
    <n v="74.453888712999998"/>
    <n v="10.220641149136291"/>
    <n v="93.309971511694158"/>
    <n v="3.1979194999999998"/>
    <n v="0.43899369392667387"/>
    <n v="5.1345007706454489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8.644925921534993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3.696926370637752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2.14680507419428"/>
    <n v="0.24320481656252449"/>
    <n v="277.68357970045957"/>
    <n v="3.0493781760948817"/>
    <n v="187.14665120099994"/>
    <n v="0.28212001823310762"/>
    <n v="92.035440808000004"/>
    <n v="299.44833690600001"/>
    <n v="1407.0783132940001"/>
    <n v="0.10287921964863345"/>
    <n v="6.4738325764444049E-2"/>
    <n v="0.24940769221981163"/>
    <n v="12.634144834625657"/>
    <n v="0.13874167703357937"/>
    <n v="0.45141267410155556"/>
    <n v="2.1211438027579979"/>
    <n v="52.285182135999989"/>
    <n v="7.1774368440204874"/>
    <n v="0"/>
    <n v="0"/>
    <n v="39.750258672000015"/>
    <n v="5.4567079906051692"/>
    <n v="612.22130481900001"/>
    <n v="0.9229119760883564"/>
    <n v="69.296488987999936"/>
    <n v="605.61832771499962"/>
    <n v="615.75196112499941"/>
    <n v="9.5126602395686231"/>
    <n v="84.527214633406871"/>
    <n v="-0.70944458840049895"/>
    <n v="-2.1900406981784304E-2"/>
    <n v="0.57043555077278074"/>
    <n v="0.10446313952894515"/>
    <n v="0.92823437333688419"/>
    <n v="95.111210392999936"/>
    <n v="1166.5948542219994"/>
    <n v="0.14337834119952828"/>
    <n v="1.758619560818524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64.4231601731617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403104859157068"/>
    <n v="151.94787232500002"/>
    <n v="20.85861065491185"/>
    <n v="114.168582166606"/>
    <n v="17.355477457999999"/>
    <n v="2.3824693395654699"/>
    <n v="7.5169701102109183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8.8253904851820977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5.6823878568767503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3.386710644269797"/>
    <n v="0.2568208214767701"/>
    <n v="271.54628439283186"/>
    <n v="2.9819815572832216"/>
    <n v="210.04292677099994"/>
    <n v="0.31663571829947434"/>
    <n v="97.766598755000018"/>
    <n v="397.21493566100003"/>
    <n v="1435.9113904699998"/>
    <n v="0.41827367172815033"/>
    <n v="0.13433339207770434"/>
    <n v="0.31420078164424159"/>
    <n v="13.42088827755183"/>
    <n v="0.14738128866503677"/>
    <n v="0.59879396276659236"/>
    <n v="2.1646091183616054"/>
    <n v="50.072099220999995"/>
    <n v="6.873636375052504"/>
    <n v="0"/>
    <n v="0"/>
    <n v="47.694499534000023"/>
    <n v="6.5472519024993261"/>
    <n v="617.94644777200006"/>
    <n v="0.93154252023072948"/>
    <n v="72.597620696999911"/>
    <n v="678.21594841199953"/>
    <n v="542.21077854099929"/>
    <n v="9.9658223667179691"/>
    <n v="74.431865016793253"/>
    <n v="-0.50322830714983313"/>
    <n v="-0.11381087949401225"/>
    <n v="-0.20090468549648621"/>
    <n v="0.10943953281173334"/>
    <n v="0.8173724389216156"/>
    <n v="112.27632801599992"/>
    <n v="1075.4921719109993"/>
    <n v="0.16925442963443754"/>
    <n v="1.621283999483472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164.4231601731617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6.83227541526427"/>
    <n v="129.545892528"/>
    <n v="17.783383819978777"/>
    <n v="131.95196598658478"/>
    <n v="0"/>
    <n v="0"/>
    <n v="7.5169701102109183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8.9023747285679793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1.695752794848145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3.620056228313627"/>
    <n v="0.14956844860832802"/>
    <n v="256.56574420203185"/>
    <n v="2.8174729739049207"/>
    <n v="180.88601506000003"/>
    <n v="0.27268222829182387"/>
    <n v="129.728740303"/>
    <n v="526.94367596400002"/>
    <n v="1474.7068843759998"/>
    <n v="0.42663707107326942"/>
    <n v="0.19459101929005329"/>
    <n v="0.33944599518097585"/>
    <n v="17.808484207957122"/>
    <n v="0.19556360931263561"/>
    <n v="0.79435757207922797"/>
    <n v="2.2230925877578489"/>
    <n v="54.759657793999999"/>
    <n v="7.5171199441226193"/>
    <n v="0"/>
    <n v="0"/>
    <n v="74.969082509000003"/>
    <n v="10.291364263834504"/>
    <n v="737.51764333400001"/>
    <n v="1.1117938239843586"/>
    <n v="-30.511270880999973"/>
    <n v="647.70467753099956"/>
    <n v="394.28715304799937"/>
    <n v="-4.188427979643496"/>
    <n v="54.125681958027116"/>
    <n v="-1.2598642279326338"/>
    <n v="-0.2662480465237983"/>
    <n v="-0.53889479573050791"/>
    <n v="-4.5995160704307626E-2"/>
    <n v="0.59438038614707167"/>
    <n v="51.157274757000025"/>
    <n v="959.46720616299933"/>
    <n v="7.7118618979188189E-2"/>
    <n v="1.446378569745564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6164.4231601731617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096348887729764"/>
    <n v="122.542537349"/>
    <n v="16.821999782666484"/>
    <n v="148.77396576925128"/>
    <n v="18.359417544999999"/>
    <n v="2.5202849935471283"/>
    <n v="10.037255103758046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8.9254200765251515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3.8407178025374327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29.023008948315898"/>
    <n v="0.31871574900852695"/>
    <n v="262.36923482049895"/>
    <n v="2.8812039213963603"/>
    <n v="238.24151374100015"/>
    <n v="0.35914455198188983"/>
    <n v="132.63446139200002"/>
    <n v="659.57813735600007"/>
    <n v="1514.1720378320001"/>
    <n v="0.4235853451128937"/>
    <n v="0.23452391902537073"/>
    <n v="0.35445282472498318"/>
    <n v="18.20736642947044"/>
    <n v="0.19994392860420859"/>
    <n v="0.99430150068343659"/>
    <n v="2.2825855561926462"/>
    <n v="60.650792296999988"/>
    <n v="8.3258241334841223"/>
    <n v="0"/>
    <n v="0"/>
    <n v="71.983669095000039"/>
    <n v="9.8815422959863177"/>
    <n v="641.57223404499996"/>
    <n v="0.9671579438107728"/>
    <n v="78.788270981000124"/>
    <n v="726.49294851199966"/>
    <n v="397.09845156299957"/>
    <n v="10.815642518845458"/>
    <n v="54.511602341523478"/>
    <n v="3.7001981307668519E-2"/>
    <n v="-0.24221565110485932"/>
    <n v="-0.5299625079613155"/>
    <n v="0.1187718204043184"/>
    <n v="0.59861836520371392"/>
    <n v="105.60705234900013"/>
    <n v="935.17625385299971"/>
    <n v="0.15920062337768126"/>
    <n v="1.409760421012374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64.4231601731617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619774569826465"/>
    <n v="127.78489702100001"/>
    <n v="17.541643550217074"/>
    <n v="166.31560931946836"/>
    <n v="0"/>
    <n v="0"/>
    <n v="10.037255103758046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1463261970226739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5.5702223839188685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1.790406065660626"/>
    <n v="0.23929102605400138"/>
    <n v="243.04821561147008"/>
    <n v="2.6690304310535855"/>
    <n v="197.63116803599991"/>
    <n v="0.29792522800669141"/>
    <n v="98.209037800000004"/>
    <n v="757.7871751560001"/>
    <n v="1536.5421350680001"/>
    <n v="0.29496848280893406"/>
    <n v="0.24203732579290826"/>
    <n v="0.39523182428830217"/>
    <n v="13.481623999855639"/>
    <n v="0.14804825711272956"/>
    <n v="1.1423497577961663"/>
    <n v="2.3163080524253923"/>
    <n v="45.821968952000006"/>
    <n v="6.2902006799207548"/>
    <n v="0"/>
    <n v="0"/>
    <n v="52.387068847999998"/>
    <n v="7.1914233199348825"/>
    <n v="633.52022249300012"/>
    <n v="0.95501968949905869"/>
    <n v="60.526646639999882"/>
    <n v="787.01959515199951"/>
    <n v="233.98131184499931"/>
    <n v="8.3087820658049871"/>
    <n v="32.119732969089831"/>
    <n v="-0.72936137584832683"/>
    <n v="-0.33436016636710675"/>
    <n v="-0.76378710927695892"/>
    <n v="9.124276894127184E-2"/>
    <n v="0.35272237862819394"/>
    <n v="99.422130235999887"/>
    <n v="783.38839269699929"/>
    <n v="0.14987697089396182"/>
    <n v="1.1809431064513831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64.4231601731617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138183396891844"/>
    <n v="129.71795946899999"/>
    <n v="17.807004271347939"/>
    <n v="184.12261359081631"/>
    <n v="8.8556205800000001"/>
    <n v="1.2156533616394265"/>
    <n v="11.252908465397471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0761856002662551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1809908184566735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4.53694999481462"/>
    <n v="0.26945215811043255"/>
    <n v="252.76670164150568"/>
    <n v="2.7757538434953348"/>
    <n v="207.93814482599981"/>
    <n v="0.31346279953822764"/>
    <n v="98.620466428"/>
    <n v="856.40764158400009"/>
    <n v="1381.6853359350002"/>
    <n v="-0.61092973679619123"/>
    <n v="-8.3209165924967854E-3"/>
    <n v="9.0592169397113897E-2"/>
    <n v="13.538102774006427"/>
    <n v="0.14866847794643456"/>
    <n v="1.2910182357426008"/>
    <n v="2.0828643722176152"/>
    <n v="45.564035513999997"/>
    <n v="6.2547929241173872"/>
    <n v="0"/>
    <n v="0"/>
    <n v="53.056430914000003"/>
    <n v="7.2833098498890401"/>
    <n v="628.60450260800008"/>
    <n v="0.94760933524112667"/>
    <n v="80.122854818999812"/>
    <n v="867.14244997099934"/>
    <n v="459.63397072699922"/>
    <n v="10.998847220808193"/>
    <n v="63.096151939919103"/>
    <n v="-1.5505597656430186"/>
    <n v="-0.16365245500859149"/>
    <n v="-0.41440976650793027"/>
    <n v="0.12078368016399797"/>
    <n v="0.69288947127771983"/>
    <n v="109.31767839799981"/>
    <n v="1013.5008134569994"/>
    <n v="0.16479432159179305"/>
    <n v="1.5278332053329862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64.4231601731617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547126970442552"/>
    <n v="122.90430777200001"/>
    <n v="16.871661737680107"/>
    <n v="200.99427532849643"/>
    <n v="18.560992979000002"/>
    <n v="2.5479562167835272"/>
    <n v="13.800864682180999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1660918327169583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2255887853306859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19.971960478545725"/>
    <n v="0.21932179238975008"/>
    <n v="239.45191590780468"/>
    <n v="2.6295377183664206"/>
    <n v="181.97792037799985"/>
    <n v="0.27432825479695261"/>
    <n v="244.30488539699996"/>
    <n v="1100.7125269810001"/>
    <n v="1405.2103709799999"/>
    <n v="0.10655426664839585"/>
    <n v="1.5067822188410851E-2"/>
    <n v="4.706493569419079E-2"/>
    <n v="33.53689925114179"/>
    <n v="0.36828496946287137"/>
    <n v="1.6593032052054721"/>
    <n v="2.1183279152371566"/>
    <n v="81.370511893999989"/>
    <n v="11.170119070555531"/>
    <n v="0"/>
    <n v="0"/>
    <n v="162.93437350299996"/>
    <n v="22.366780180586257"/>
    <n v="843.07475927500013"/>
    <n v="1.270919169176483"/>
    <n v="-98.815957535000109"/>
    <n v="768.32649243599917"/>
    <n v="339.11525781099937"/>
    <n v="-13.56493877259607"/>
    <n v="46.551972209852977"/>
    <n v="-5.5531526204967738"/>
    <n v="-0.27415260758977911"/>
    <n v="-0.58915302415369064"/>
    <n v="-0.14896317707312129"/>
    <n v="0.51120980312926356"/>
    <n v="-62.326965019000113"/>
    <n v="889.58761980999918"/>
    <n v="-9.3956714665918761E-2"/>
    <n v="1.3410364220260376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64.4231601731617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55808093240028"/>
    <n v="128.694355374"/>
    <n v="17.666489245005806"/>
    <n v="218.66076457350223"/>
    <n v="0"/>
    <n v="0"/>
    <n v="13.800864682180999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7.4265003148491955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2.325495125426738"/>
    <n v="-0.13535224475852553"/>
    <n v="244.2464239697714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47.801245150190582"/>
    <n v="0.52492867568327173"/>
    <n v="2.1842318808887438"/>
    <n v="2.1842318808887438"/>
    <n v="176.38282100399999"/>
    <n v="24.212912844664562"/>
    <n v="0"/>
    <n v="0"/>
    <n v="171.83296456400001"/>
    <n v="23.588332305526016"/>
    <n v="1288.4400981639997"/>
    <n v="1.9422989492656892"/>
    <n v="-438.0028183979997"/>
    <n v="330.32367403799947"/>
    <n v="330.32367403799947"/>
    <n v="-60.126740275617315"/>
    <n v="45.345109486768514"/>
    <n v="2.0483116618978725E-2"/>
    <n v="-0.47510367460770753"/>
    <n v="-0.47510367460770753"/>
    <n v="-0.6602809204417972"/>
    <n v="0.49795665775679981"/>
    <n v="-386.1454056659997"/>
    <n v="870.01478491199964"/>
    <n v="-0.58210685677789209"/>
    <n v="1.3115307455799943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5620.3541571732358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52.263765762892305"/>
    <n v="126.497855774"/>
    <n v="17.364965246946298"/>
    <n v="17.364965246946298"/>
    <n v="136.00196669600001"/>
    <n v="18.669639977231924"/>
    <n v="18.669639977231924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8.3679776325456832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3.710913652163269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39.663328879316346"/>
    <n v="0.38177524969629678"/>
    <n v="260.48163371718454"/>
    <n v="2.5072388920319879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613785048259279"/>
    <n v="1.5533320252315545E-2"/>
    <n v="1.5533320252315545E-2"/>
    <n v="1.8893871054246572"/>
    <n v="8.6370738000000002E-2"/>
    <n v="1.1856524006246229E-2"/>
    <n v="0"/>
    <n v="0"/>
    <n v="11.669503539999999"/>
    <n v="1.601928524253033"/>
    <n v="527.32768082200005"/>
    <n v="0.69677078458111108"/>
    <n v="277.17796375399979"/>
    <n v="277.17796375399979"/>
    <n v="467.60047483799923"/>
    <n v="38.049543831057065"/>
    <n v="64.189752034408656"/>
    <n v="0.98124131280550464"/>
    <n v="0.98124131280550464"/>
    <n v="-0.35175332857798347"/>
    <n v="0.36624192944398121"/>
    <n v="0.61785178660733042"/>
    <n v="372.91787865999981"/>
    <n v="1034.6842355929994"/>
    <n v="0.49274538839534254"/>
    <n v="1.367153238578413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5620.3541571732358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9.988347592808992"/>
    <n v="134.78256202899999"/>
    <n v="18.50224647056055"/>
    <n v="35.867211717506848"/>
    <n v="0"/>
    <n v="0"/>
    <n v="18.669639977231924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8.3743729970419629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3.5200325827479095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29.716587422640035"/>
    <n v="0.28603392362551949"/>
    <n v="276.96236544367798"/>
    <n v="2.6658724623307442"/>
    <n v="241.05473115100017"/>
    <n v="0.31851143086070266"/>
    <n v="29.162966730999997"/>
    <n v="40.918841008999998"/>
    <n v="1429.074775628"/>
    <n v="-2.8149731168705117E-2"/>
    <n v="-0.32668685342324566"/>
    <n v="-7.4941402813855085E-4"/>
    <n v="4.0033398248775134"/>
    <n v="3.8533731394864344E-2"/>
    <n v="5.4067051647179884E-2"/>
    <n v="1.888270972400383"/>
    <n v="11.443782362"/>
    <n v="1.570942699335395"/>
    <n v="0"/>
    <n v="0"/>
    <n v="17.719184368999997"/>
    <n v="2.4323971255421184"/>
    <n v="515.02415768699996"/>
    <n v="0.68051384268395387"/>
    <n v="187.31224853300017"/>
    <n v="464.49021228699996"/>
    <n v="588.50169863999963"/>
    <n v="25.713247597762528"/>
    <n v="80.78644086197157"/>
    <n v="1.8204992964905258"/>
    <n v="1.2513949248417138"/>
    <n v="-0.14806653712770479"/>
    <n v="0.2475001922306552"/>
    <n v="0.77760148993036105"/>
    <n v="211.89176442000019"/>
    <n v="1146.9693638999997"/>
    <n v="0.27997769946583839"/>
    <n v="1.5155182870911394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620.3541571732358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5.402617512109742"/>
    <n v="147.64483649499999"/>
    <n v="20.26791236056437"/>
    <n v="56.135124078071215"/>
    <n v="10.190724968"/>
    <n v="1.3989295219886257"/>
    <n v="20.068569499220551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8.4710486180998945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5.3043155396618769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27.736173023861742"/>
    <n v="0.26697165066562173"/>
    <n v="267.73310021337767"/>
    <n v="2.5770371291056318"/>
    <n v="239.08729302100016"/>
    <n v="0.31591180740206304"/>
    <n v="162.735234835"/>
    <n v="203.654075844"/>
    <n v="1512.7713257510002"/>
    <n v="1.0589314641048531"/>
    <n v="0.45663777955451446"/>
    <n v="7.3270341158240049E-2"/>
    <n v="22.339443463864988"/>
    <n v="0.21502599119815391"/>
    <n v="0.26909304284533381"/>
    <n v="1.9988612429604831"/>
    <n v="82.011477496999987"/>
    <n v="11.258107482315397"/>
    <n v="0"/>
    <n v="0"/>
    <n v="80.723757338000013"/>
    <n v="11.081335981549588"/>
    <n v="706.04897000599999"/>
    <n v="0.93291953499749158"/>
    <n v="39.313336239000165"/>
    <n v="503.8035485260001"/>
    <n v="437.57309562199987"/>
    <n v="5.396729559996758"/>
    <n v="60.067750176335394"/>
    <n v="-0.79335084370701592"/>
    <n v="0.27045342438129927"/>
    <n v="-0.43880356160985923"/>
    <n v="5.1945659467467806E-2"/>
    <n v="0.57817588614514936"/>
    <n v="76.352058186000164"/>
    <n v="1003.067438779"/>
    <n v="0.10088581620390916"/>
    <n v="1.3253772023049297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620.3541571732358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9.755551443596556"/>
    <n v="132.805696504"/>
    <n v="18.230872691697122"/>
    <n v="74.365996769768344"/>
    <n v="0"/>
    <n v="0"/>
    <n v="20.068569499220551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8.5011085374052673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5.7862834478631813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43.303622466197382"/>
    <n v="0.41681451726075175"/>
    <n v="282.57011410070334"/>
    <n v="2.7198492641842655"/>
    <n v="355.85632110900008"/>
    <n v="0.47020154085361132"/>
    <n v="78.689051735000007"/>
    <n v="282.343127579"/>
    <n v="1523.8585440300001"/>
    <n v="0.16400765648192595"/>
    <n v="0.36126119875206042"/>
    <n v="8.9643291089626764E-2"/>
    <n v="10.802022218737774"/>
    <n v="0.10397374215188773"/>
    <n v="0.37306678499722157"/>
    <n v="2.013511051912364"/>
    <n v="44.786713214999992"/>
    <n v="6.1480861769933304"/>
    <n v="0"/>
    <n v="0"/>
    <n v="33.902338520000015"/>
    <n v="4.6539360417444433"/>
    <n v="653.99014210199994"/>
    <n v="0.86413294995325385"/>
    <n v="236.76308487000006"/>
    <n v="740.56663339600016"/>
    <n v="534.56846870700008"/>
    <n v="32.501600247459606"/>
    <n v="73.382768620164299"/>
    <n v="0.69397553874391993"/>
    <n v="0.38082505674911715"/>
    <n v="-0.31897951300745253"/>
    <n v="0.31284077510886399"/>
    <n v="0.70633821227190186"/>
    <n v="277.16726937400006"/>
    <n v="1062.7482741040001"/>
    <n v="0.36622779870172356"/>
    <n v="1.4042349296084449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620.3541571732358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661480421714273"/>
    <n v="135.566001559"/>
    <n v="18.609792959220716"/>
    <n v="92.975789728989056"/>
    <n v="0"/>
    <n v="0"/>
    <n v="20.068569499220551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8.6197930402896148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0491785154508166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37.989438556630638"/>
    <n v="0.36566339237206691"/>
    <n v="298.41274758313972"/>
    <n v="2.8723408861559689"/>
    <n v="298.03177583600001"/>
    <n v="0.39379657437222093"/>
    <n v="115.10552462699999"/>
    <n v="397.44865220600002"/>
    <n v="1546.9286278490001"/>
    <n v="0.25066521783850315"/>
    <n v="0.32726952606440207"/>
    <n v="9.9390569262351569E-2"/>
    <n v="15.801085501800296"/>
    <n v="0.15209170620240492"/>
    <n v="0.52515849119962654"/>
    <n v="2.043994110146401"/>
    <n v="45.714474112999994"/>
    <n v="6.2754443496095433"/>
    <n v="0"/>
    <n v="0"/>
    <n v="69.391050514"/>
    <n v="9.5256411521907545"/>
    <n v="729.28335875900007"/>
    <n v="0.96361969330409691"/>
    <n v="161.63459268"/>
    <n v="902.20122607600013"/>
    <n v="626.90657239900008"/>
    <n v="22.18835305483034"/>
    <n v="86.058461435426025"/>
    <n v="1.3325076788232408"/>
    <n v="0.48971915939203647"/>
    <n v="1.8115429553193563E-2"/>
    <n v="0.21357168616966204"/>
    <n v="0.82834677600956819"/>
    <n v="182.92625120899999"/>
    <n v="1150.56331492"/>
    <n v="0.24170486816981598"/>
    <n v="1.5202670612651943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20.3541571732358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374743170608706"/>
    <n v="133.09275389800001"/>
    <n v="18.270278432135878"/>
    <n v="111.24606816112494"/>
    <n v="6.7290461070000003"/>
    <n v="0.92372831996391225"/>
    <n v="20.992297819184465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8.7296461945559756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6.3767674873843712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4.18374083765616"/>
    <n v="0.13652412323736046"/>
    <n v="289.2097777765261"/>
    <n v="2.7837586567985233"/>
    <n v="147.85110809500026"/>
    <n v="0.19535923550979664"/>
    <n v="149.47943605600003"/>
    <n v="546.92808826200007"/>
    <n v="1598.6414651500002"/>
    <n v="0.52894176497426004"/>
    <n v="0.37690715821615428"/>
    <n v="0.11332877206770808"/>
    <n v="20.519756610602453"/>
    <n v="0.1975107845223055"/>
    <n v="0.72266927572193196"/>
    <n v="2.112323529461098"/>
    <n v="80.242451634000005"/>
    <n v="11.015264847205232"/>
    <n v="0"/>
    <n v="0"/>
    <n v="69.23698442200002"/>
    <n v="9.5044917633972226"/>
    <n v="780.27652055899989"/>
    <n v="1.0309981880197019"/>
    <n v="-46.155716295999781"/>
    <n v="856.04550978000032"/>
    <n v="508.15323540600036"/>
    <n v="-6.3360157729462925"/>
    <n v="69.756623295761756"/>
    <n v="-1.6357745040796794"/>
    <n v="0.26220197532124923"/>
    <n v="-6.2812368331448876E-2"/>
    <n v="-6.0986661284945072E-2"/>
    <n v="0.6714351273374255"/>
    <n v="-1.6283279609997763"/>
    <n v="1036.6586589430005"/>
    <n v="-2.1515490125088854E-3"/>
    <n v="1.3697620917767341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620.3541571732358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024140286685764"/>
    <n v="132.97285224499998"/>
    <n v="18.253818959169656"/>
    <n v="129.4998871202946"/>
    <n v="0"/>
    <n v="0"/>
    <n v="20.992297819184465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8.7858549276464046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2.544093136525051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16.920726642122901"/>
    <n v="0.16286869562801556"/>
    <n v="292.5104481903353"/>
    <n v="2.8155289168095119"/>
    <n v="210.85402506100002"/>
    <n v="0.27860650941900805"/>
    <n v="91.870387643000001"/>
    <n v="638.79847590500003"/>
    <n v="1560.7831124899999"/>
    <n v="-0.29182702746959854"/>
    <n v="0.21227088404917449"/>
    <n v="5.8368363927738809E-2"/>
    <n v="12.611487197809707"/>
    <n v="0.12139055924013105"/>
    <n v="0.84405983496206294"/>
    <n v="2.0623003748928834"/>
    <n v="54.717933922"/>
    <n v="7.5113923087977774"/>
    <n v="0"/>
    <n v="0"/>
    <n v="37.152453721000001"/>
    <n v="5.1000948890119302"/>
    <n v="730.03097837799987"/>
    <n v="0.96460754114035441"/>
    <n v="31.391341242000024"/>
    <n v="887.43685102200038"/>
    <n v="570.0558475290004"/>
    <n v="4.3092394443131958"/>
    <n v="78.254290719718441"/>
    <n v="-2.0288441069673073"/>
    <n v="0.37012574064593973"/>
    <n v="0.44578854046407002"/>
    <n v="4.1478136387884501E-2"/>
    <n v="0.75322854191662747"/>
    <n v="118.98363741800003"/>
    <n v="1104.4850216040004"/>
    <n v="0.15721595017887702"/>
    <n v="1.4593827008312783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620.354157173235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1.204781382532758"/>
    <n v="129.14079606200002"/>
    <n v="17.727774291969716"/>
    <n v="147.22766141226433"/>
    <n v="0"/>
    <n v="0"/>
    <n v="20.992297819184465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8.9120413051912788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3.2812489466119787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1.643222717448516"/>
    <n v="0.20832459076563756"/>
    <n v="285.13066195946794"/>
    <n v="2.7444955514667475"/>
    <n v="180.575652776"/>
    <n v="0.23859896576043843"/>
    <n v="114.60547796100001"/>
    <n v="753.40395386600005"/>
    <n v="1542.7541290589998"/>
    <n v="-0.13592985745774999"/>
    <n v="0.14225125302987185"/>
    <n v="1.8876382942537795E-2"/>
    <n v="15.732441706031501"/>
    <n v="0.15143098248076589"/>
    <n v="0.99549081744282897"/>
    <n v="2.0384782442001881"/>
    <n v="67.218410650999999"/>
    <n v="9.2273924942646506"/>
    <n v="0"/>
    <n v="0"/>
    <n v="47.387067310000006"/>
    <n v="6.5050492117668481"/>
    <n v="721.76837406200002"/>
    <n v="0.95368996275158424"/>
    <n v="43.058025930999989"/>
    <n v="930.49487695300036"/>
    <n v="534.32560247900028"/>
    <n v="5.910781011417015"/>
    <n v="73.349429212290019"/>
    <n v="-0.4534970066625339"/>
    <n v="0.28080372818323518"/>
    <n v="0.34557463111696274"/>
    <n v="5.6893608284871632E-2"/>
    <n v="0.70601730726655887"/>
    <n v="65.970174814999979"/>
    <n v="1064.8481440700004"/>
    <n v="8.7167983279672512E-2"/>
    <n v="1.4070095384464405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620.3541571732358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4.09831494816747"/>
    <n v="97.312699206000005"/>
    <n v="13.358579317089514"/>
    <n v="160.58624072935385"/>
    <n v="163.19999999999999"/>
    <n v="22.403243999366829"/>
    <n v="43.395541818551294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0127656846949957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6.1337704655506053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44.008029452965367"/>
    <n v="0.4235947134989298"/>
    <n v="307.34828534677268"/>
    <n v="2.9583489761794124"/>
    <n v="363.41410182300001"/>
    <n v="0.48018781881568795"/>
    <n v="123.274417554"/>
    <n v="876.67837142000008"/>
    <n v="1567.8195088129996"/>
    <n v="0.25522477681784173"/>
    <n v="0.15689259486283169"/>
    <n v="2.0355688940228989E-2"/>
    <n v="16.922468476360855"/>
    <n v="0.16288546147243438"/>
    <n v="1.1583762789152634"/>
    <n v="2.0715977350825816"/>
    <n v="58.130030410000003"/>
    <n v="7.979787101506397"/>
    <n v="0"/>
    <n v="0"/>
    <n v="65.144387143999992"/>
    <n v="8.9426813748544571"/>
    <n v="742.43450023699995"/>
    <n v="0.98099661376364733"/>
    <n v="197.30908396600003"/>
    <n v="1127.8039609190005"/>
    <n v="671.10803980500043"/>
    <n v="27.085560976604512"/>
    <n v="92.12620812308954"/>
    <n v="2.2598713941572566"/>
    <n v="0.433006201962715"/>
    <n v="1.8682121427269172"/>
    <n v="0.26070925202649542"/>
    <n v="0.88675124109683001"/>
    <n v="240.13968426900004"/>
    <n v="1205.5656981030006"/>
    <n v="0.31730235734325357"/>
    <n v="1.5929430369024122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620.3541571732358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6.332691695838598"/>
    <n v="165.05446185699998"/>
    <n v="22.657814841706841"/>
    <n v="183.2440555710607"/>
    <n v="0"/>
    <n v="0"/>
    <n v="43.395541818551294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1212936545042727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4.847401229459698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26.277412374515801"/>
    <n v="0.25293050165249387"/>
    <n v="309.08874772647385"/>
    <n v="2.9751016159192392"/>
    <n v="225.27019918799996"/>
    <n v="0.29765494803211073"/>
    <n v="155.807526182"/>
    <n v="1032.485897602"/>
    <n v="1625.0065685669997"/>
    <n v="0.579870100246896"/>
    <n v="0.20560098657261849"/>
    <n v="0.17610466457425455"/>
    <n v="21.388443786722313"/>
    <n v="0.20587224264853143"/>
    <n v="1.3642485215637947"/>
    <n v="2.1471603765706391"/>
    <n v="81.002848880999991"/>
    <n v="11.119648211549517"/>
    <n v="0"/>
    <n v="0"/>
    <n v="74.804677301000012"/>
    <n v="10.268795575172799"/>
    <n v="743.84045079500015"/>
    <n v="0.98285433014950641"/>
    <n v="35.614470544999961"/>
    <n v="1163.4184314640004"/>
    <n v="626.59965553100051"/>
    <n v="4.888968587793487"/>
    <n v="86.016329490074824"/>
    <n v="-0.55550172762248384"/>
    <n v="0.3416693318415096"/>
    <n v="0.36325793008709306"/>
    <n v="4.7058259003962391E-2"/>
    <n v="0.82794123934859887"/>
    <n v="69.46267300599996"/>
    <n v="1165.7106927110008"/>
    <n v="9.1782705383579272E-2"/>
    <n v="1.540281656917237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620.3541571732358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29.451802564209459"/>
    <n v="126.964387872"/>
    <n v="17.429008337785948"/>
    <n v="200.67306390884664"/>
    <n v="0"/>
    <n v="0"/>
    <n v="43.395541818551294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1949889998916348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3.5221255113252612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29.609494661444486"/>
    <n v="0.2850031133833813"/>
    <n v="318.72628190937263"/>
    <n v="3.0678666995139112"/>
    <n v="240.28921127300001"/>
    <n v="0.31749993098044765"/>
    <n v="197.40265225100001"/>
    <n v="1229.8885498530001"/>
    <n v="1578.1043354209999"/>
    <n v="-0.19198237918895056"/>
    <n v="0.11735673003222735"/>
    <n v="0.12303777997341636"/>
    <n v="27.098405542287455"/>
    <n v="0.2608328860584691"/>
    <n v="1.6250814076222637"/>
    <n v="2.0851873245647163"/>
    <n v="96.865009009000019"/>
    <n v="13.297122744053269"/>
    <n v="0"/>
    <n v="0"/>
    <n v="100.53764324199999"/>
    <n v="13.801282798234187"/>
    <n v="793.56023107400006"/>
    <n v="1.0485502751455991"/>
    <n v="18.292428733000008"/>
    <n v="1181.7108601970003"/>
    <n v="743.70804179900051"/>
    <n v="2.5110891191570333"/>
    <n v="102.09235738182794"/>
    <n v="-1.1851161410495963"/>
    <n v="0.53803216709390722"/>
    <n v="1.1930833976614954"/>
    <n v="2.4170227324912183E-2"/>
    <n v="0.98267937494919444"/>
    <n v="42.886559022000007"/>
    <n v="1270.9242167520008"/>
    <n v="5.6667044921978597E-2"/>
    <n v="1.6793028241359123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620.3541571732358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0.929466047283807"/>
    <n v="125.32086581900001"/>
    <n v="17.203394210508378"/>
    <n v="217.87645811935502"/>
    <n v="0"/>
    <n v="0"/>
    <n v="43.395541818551294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5.8570070270885308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68.136464195948818"/>
    <n v="-0.6558404543143711"/>
    <n v="262.91531283885058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47.88892606877824"/>
    <n v="0.46094988051114982"/>
    <n v="2.0860312881334142"/>
    <n v="2.0860312881334142"/>
    <n v="90.774035061000006"/>
    <n v="12.460985638962393"/>
    <n v="0"/>
    <n v="0"/>
    <n v="258.08047612699994"/>
    <n v="35.427940429815841"/>
    <n v="1575.8068413630003"/>
    <n v="2.0821515902469816"/>
    <n v="-845.20543952200023"/>
    <n v="336.5054206750001"/>
    <n v="336.5054206750001"/>
    <n v="-116.02539026472706"/>
    <n v="46.193707392718181"/>
    <n v="0.92968036738518878"/>
    <n v="1.8714210100150064E-2"/>
    <n v="1.8714210100150064E-2"/>
    <n v="-1.116790334825521"/>
    <n v="0.44463272933829023"/>
    <n v="-804.3074097770002"/>
    <n v="852.76221264100036"/>
    <n v="-1.062750781603462"/>
    <n v="1.1267752814280199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019.7474025148513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3.647039272012513"/>
    <n v="123.47140217899999"/>
    <n v="16.949509497304476"/>
    <n v="16.949509497304476"/>
    <n v="15.553595251999999"/>
    <n v="2.1351163572178273"/>
    <n v="2.1351163572178273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7.9581360517468518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3.302315684106377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33.395932492349395"/>
    <n v="0.27071179142047641"/>
    <n v="256.64791645188365"/>
    <n v="2.0804215376509898"/>
    <n v="336.164767058"/>
    <n v="0.37407315838101729"/>
    <n v="84.449454943000006"/>
    <n v="84.449454943000006"/>
    <n v="1651.436641706"/>
    <n v="6.1835962979834802"/>
    <n v="6.1835962979834802"/>
    <n v="0.15491582613007226"/>
    <n v="11.592780298416448"/>
    <n v="9.3972591507881065E-2"/>
    <n v="9.3972591507881065E-2"/>
    <n v="1.8376646840045534"/>
    <n v="77.053257311999985"/>
    <n v="10.577468900163799"/>
    <n v="0"/>
    <n v="0"/>
    <n v="7.396197631000021"/>
    <n v="1.0153113982526494"/>
    <n v="625.64400452799998"/>
    <n v="0.69619618630514324"/>
    <n v="158.82853564199999"/>
    <n v="158.82853564199999"/>
    <n v="218.15599256300024"/>
    <n v="21.803152193932949"/>
    <n v="29.947315755594065"/>
    <n v="-0.42697993198707873"/>
    <n v="-0.42697993198707873"/>
    <n v="-0.53345643492218298"/>
    <n v="0.17673919991259537"/>
    <n v="0.24275685364643618"/>
    <n v="251.71531211500002"/>
    <n v="731.55964609600051"/>
    <n v="0.28010056687313628"/>
    <n v="0.8140556482292356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019.7474025148513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2.321236092819511"/>
    <n v="125.943392437"/>
    <n v="17.288851414669864"/>
    <n v="34.23836091197434"/>
    <n v="0"/>
    <n v="0"/>
    <n v="2.1351163572178273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8.018855947702777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3.369697209071704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9.8352293876415597"/>
    <n v="7.9725654229589535E-2"/>
    <n v="236.76655841688512"/>
    <n v="1.9192606522419868"/>
    <n v="95.176056534999873"/>
    <n v="0.10590880294172815"/>
    <n v="16.131228775"/>
    <n v="100.580683718"/>
    <n v="1638.4049037500001"/>
    <n v="-0.4468591304926246"/>
    <n v="1.4580530933385316"/>
    <n v="0.14647947867529254"/>
    <n v="2.2144108716662516"/>
    <n v="1.7950303802628673E-2"/>
    <n v="0.11192289531050974"/>
    <n v="1.8231633922152399"/>
    <n v="0.77155797699999995"/>
    <n v="0.10591545109306899"/>
    <n v="0"/>
    <n v="0"/>
    <n v="15.359670798"/>
    <n v="2.1084954205731825"/>
    <n v="575.34061462099999"/>
    <n v="0.64022021920881556"/>
    <n v="55.51506656099987"/>
    <n v="214.34360220299988"/>
    <n v="86.35881059099988"/>
    <n v="7.6208185159753095"/>
    <n v="11.854886673806856"/>
    <n v="-0.70362287039003024"/>
    <n v="-0.53854011014001535"/>
    <n v="-0.85325648032865309"/>
    <n v="6.1775350426960869E-2"/>
    <n v="9.6097260026746734E-2"/>
    <n v="79.044827759999862"/>
    <n v="598.71270943600007"/>
    <n v="8.795849913909945E-2"/>
    <n v="0.66622792192538016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19.7474025148513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9.572689573221062"/>
    <n v="138.17452801900001"/>
    <n v="18.96787785359685"/>
    <n v="53.206238765571186"/>
    <n v="102"/>
    <n v="14.002027499604269"/>
    <n v="16.137143856822096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8.1016619970503996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5.3956926026709562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58.516231857737147"/>
    <n v="0.47434021963641732"/>
    <n v="267.54661725076051"/>
    <n v="2.1687678300653621"/>
    <n v="463.94759860700009"/>
    <n v="0.51626571414090394"/>
    <n v="88.820084886000004"/>
    <n v="189.40076860400001"/>
    <n v="1564.489753801"/>
    <n v="-0.45420495459353849"/>
    <n v="-6.9987831969138159E-2"/>
    <n v="3.4187869091400591E-2"/>
    <n v="12.192757559715268"/>
    <n v="9.8836085565277537E-2"/>
    <n v="0.21075898087578726"/>
    <n v="1.7409130307760874"/>
    <n v="56.10283287"/>
    <n v="7.7015040063866884"/>
    <n v="0"/>
    <n v="0"/>
    <n v="32.717252016000003"/>
    <n v="4.4912535533285807"/>
    <n v="718.85171070500007"/>
    <n v="0.79991467334416311"/>
    <n v="337.45072837000009"/>
    <n v="551.79433057300002"/>
    <n v="384.49620272199985"/>
    <n v="46.323474298021878"/>
    <n v="52.781631411831981"/>
    <n v="7.5836197243223911"/>
    <n v="9.5256935341977211E-2"/>
    <n v="-0.12129834633583325"/>
    <n v="0.37550413407113975"/>
    <n v="0.42785479928927478"/>
    <n v="375.12751372100007"/>
    <n v="897.48816497099983"/>
    <n v="0.41742962857562643"/>
    <n v="0.99869547727576413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19.7474025148513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97589301562911"/>
    <n v="124.049481746"/>
    <n v="17.028865242344605"/>
    <n v="70.235104007915794"/>
    <n v="0"/>
    <n v="0"/>
    <n v="16.137143856822096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8.1532214007226038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4.4327248720079391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38.126358007822134"/>
    <n v="0.30905723860234874"/>
    <n v="262.36935279238526"/>
    <n v="2.1268002480400541"/>
    <n v="308.690149002"/>
    <n v="0.34350030197650655"/>
    <n v="80.073086495999988"/>
    <n v="269.47385509999998"/>
    <n v="1565.8737885620003"/>
    <n v="1.75886572589663E-2"/>
    <n v="-4.5580257572939042E-2"/>
    <n v="2.7571617258441039E-2"/>
    <n v="10.992015285246893"/>
    <n v="8.9102711830913395E-2"/>
    <n v="0.29986169270670066"/>
    <n v="1.7424531393927265"/>
    <n v="35.881546704999998"/>
    <n v="4.9256314087425972"/>
    <n v="0"/>
    <n v="0"/>
    <n v="44.19153979099999"/>
    <n v="6.066383876504295"/>
    <n v="687.18917588199997"/>
    <n v="0.76468164012880213"/>
    <n v="197.664442366"/>
    <n v="749.45877293900003"/>
    <n v="345.39756021799991"/>
    <n v="27.134342722575244"/>
    <n v="47.414373886947601"/>
    <n v="-0.16513825424038553"/>
    <n v="1.2007210616853392E-2"/>
    <n v="-0.35387591966761844"/>
    <n v="0.21995452677143534"/>
    <n v="0.38434710864732802"/>
    <n v="228.617062506"/>
    <n v="848.93795810300003"/>
    <n v="0.2543975901455931"/>
    <n v="0.94467039492669402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19.747402514851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757599518585174"/>
    <n v="137.93704857"/>
    <n v="18.935277914621469"/>
    <n v="89.17038192253726"/>
    <n v="143.10098967799999"/>
    <n v="19.644156791097473"/>
    <n v="35.781300647919565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8.1864974425841819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5.3928026657365953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56.011784928960381"/>
    <n v="0.45403884566633912"/>
    <n v="280.39169916471502"/>
    <n v="2.2728917420617112"/>
    <n v="445.68337625400011"/>
    <n v="0.49594188484507207"/>
    <n v="141.924057713"/>
    <n v="411.39791281299995"/>
    <n v="1592.692321648"/>
    <n v="0.23299084186363417"/>
    <n v="3.5097013235737329E-2"/>
    <n v="2.9583584513937167E-2"/>
    <n v="19.482593715224009"/>
    <n v="0.15792844974081369"/>
    <n v="0.45779014244751431"/>
    <n v="1.7722959259001383"/>
    <n v="85.530482769000017"/>
    <n v="11.741178154764386"/>
    <n v="0"/>
    <n v="0"/>
    <n v="56.39357494399998"/>
    <n v="7.7414155604596271"/>
    <n v="795.22030237900003"/>
    <n v="0.8848951444941171"/>
    <n v="266.1027129040001"/>
    <n v="1015.5614858430001"/>
    <n v="449.86568044200015"/>
    <n v="36.529191213736361"/>
    <n v="61.755212045853611"/>
    <n v="0.64632278580874947"/>
    <n v="0.12564853215733796"/>
    <n v="-0.2824039494106958"/>
    <n v="0.2961103959255254"/>
    <n v="0.50059581616157267"/>
    <n v="303.75931854100008"/>
    <n v="969.77102543500007"/>
    <n v="0.33801343510425841"/>
    <n v="1.079129480360679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19.7474025148513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614599087688006"/>
    <n v="135.69872530399999"/>
    <n v="18.62801258203778"/>
    <n v="107.79839450457504"/>
    <n v="0"/>
    <n v="0"/>
    <n v="35.781300647919565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8.2123222957016022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2.925163612565640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19.539782380637941"/>
    <n v="0.15839202853343157"/>
    <n v="285.74774070769678"/>
    <n v="2.3163085144891697"/>
    <n v="162.76635082799996"/>
    <n v="0.18112107186377932"/>
    <n v="88.465620295999997"/>
    <n v="499.86353310899995"/>
    <n v="1531.678505888"/>
    <n v="-0.40817531407559093"/>
    <n v="-8.6052547241739719E-2"/>
    <n v="-4.1887415484820445E-2"/>
    <n v="12.144098511315113"/>
    <n v="9.8441648962429587E-2"/>
    <n v="0.55623179140994394"/>
    <n v="1.7044017472032886"/>
    <n v="41.610549323000015"/>
    <n v="5.7120789793557449"/>
    <n v="0"/>
    <n v="0"/>
    <n v="46.855070972999982"/>
    <n v="6.4320195319593667"/>
    <n v="720.87568310199993"/>
    <n v="0.80216688363273003"/>
    <n v="53.875037360999954"/>
    <n v="1069.436523204"/>
    <n v="549.89643409899986"/>
    <n v="7.3956838693228306"/>
    <n v="75.486911688122746"/>
    <n v="-2.1672451796760264"/>
    <n v="0.24927531420477878"/>
    <n v="8.2146871818395084E-2"/>
    <n v="5.9950379571001973E-2"/>
    <n v="0.61190676728588045"/>
    <n v="74.30073053199996"/>
    <n v="1045.7000839279999"/>
    <n v="8.2679422901349761E-2"/>
    <n v="1.1636208533619223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019.7474025148513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8.10432530174193"/>
    <n v="126.714051157"/>
    <n v="17.394643420456628"/>
    <n v="125.19303792503167"/>
    <n v="0"/>
    <n v="0"/>
    <n v="35.781300647919565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8.309413120391449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4.216938495640534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22.854191729890214"/>
    <n v="0.18525906369235121"/>
    <n v="291.68120579546411"/>
    <n v="2.36440595760169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15.609090788902899"/>
    <n v="0.12652932900965672"/>
    <n v="0.68276112041960058"/>
    <n v="1.7287007135010313"/>
    <n v="68.58638080599998"/>
    <n v="9.4151802955288453"/>
    <n v="0"/>
    <n v="0"/>
    <n v="45.120527748000015"/>
    <n v="6.1939104933740552"/>
    <n v="848.69110558299985"/>
    <n v="0.94439570551584673"/>
    <n v="52.778092030000096"/>
    <n v="1122.2146152340001"/>
    <n v="571.28318488699983"/>
    <n v="7.2451009409873155"/>
    <n v="78.422773184796867"/>
    <n v="0.68129458448833913"/>
    <n v="0.26455715011341052"/>
    <n v="2.1530124869686418E-3"/>
    <n v="5.8729734682694483E-2"/>
    <n v="0.63570524410065787"/>
    <n v="152.0514531150001"/>
    <n v="1078.7678996249999"/>
    <n v="0.16919788412370348"/>
    <n v="1.2004176371736059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19.7474025148513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5.520180806214178"/>
    <n v="126.464925295"/>
    <n v="17.360444722705779"/>
    <n v="142.55348264773744"/>
    <n v="50.95"/>
    <n v="6.9941500108317403"/>
    <n v="42.77545065875130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3657626742688613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5.2147007170036357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33.016947122536223"/>
    <n v="0.26763968650447267"/>
    <n v="303.05493020055184"/>
    <n v="2.4566028534221447"/>
    <n v="276.93017511300008"/>
    <n v="0.30815884175528402"/>
    <n v="128.139256053"/>
    <n v="741.70969771599994"/>
    <n v="1567.0488048909999"/>
    <n v="0.11809015007646928"/>
    <n v="-1.5521893786185292E-2"/>
    <n v="1.5747600589355537E-2"/>
    <n v="17.590288108166064"/>
    <n v="0.14258917329093393"/>
    <n v="0.82535029371053459"/>
    <n v="1.7437606591342656"/>
    <n v="60.092019128000004"/>
    <n v="8.2491186699706063"/>
    <n v="0"/>
    <n v="0"/>
    <n v="68.047236924999993"/>
    <n v="9.3411694381954593"/>
    <n v="803.45515194800009"/>
    <n v="0.89405861577050161"/>
    <n v="112.37795522900007"/>
    <n v="1234.5925704630001"/>
    <n v="640.60311418499987"/>
    <n v="15.426659014370159"/>
    <n v="87.938651187750011"/>
    <n v="1.6099188896649488"/>
    <n v="0.32681286167399271"/>
    <n v="0.19890027955412526"/>
    <n v="0.12505051321353877"/>
    <n v="0.71284219428787887"/>
    <n v="148.79091906000008"/>
    <n v="1161.5886438699999"/>
    <n v="0.16556966846435009"/>
    <n v="1.2925778526843776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9.7474025148513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896926695789517"/>
    <n v="129.84474825300001"/>
    <n v="17.824409173702936"/>
    <n v="160.37789182144039"/>
    <n v="19.84"/>
    <n v="2.723531623452438"/>
    <n v="45.498982282203741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4256636511804697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4.2621553761179962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3.620670817110256"/>
    <n v="0.11041093696345303"/>
    <n v="272.66757156469669"/>
    <n v="2.2102789547038393"/>
    <n v="128.98352207899993"/>
    <n v="0.14352864491261372"/>
    <n v="140.114679951"/>
    <n v="881.82437766699991"/>
    <n v="1583.8890672879998"/>
    <n v="0.13660792507596464"/>
    <n v="5.8698907316083737E-3"/>
    <n v="1.0249622730595043E-2"/>
    <n v="19.234211782079928"/>
    <n v="0.15591503334367252"/>
    <n v="0.9812653270542071"/>
    <n v="1.7624999523622318"/>
    <n v="36.504970028000002"/>
    <n v="5.0112117078851535"/>
    <n v="0"/>
    <n v="0"/>
    <n v="103.609709923"/>
    <n v="14.223000074194777"/>
    <n v="860.55717104500013"/>
    <n v="0.95759987507761557"/>
    <n v="-40.892733459000084"/>
    <n v="1193.6998370040001"/>
    <n v="402.40129675999992"/>
    <n v="-5.6135409649696735"/>
    <n v="55.239549246175827"/>
    <n v="-1.2072521580711746"/>
    <n v="5.8428484354057231E-2"/>
    <n v="-0.40039267466245365"/>
    <n v="-4.5504096380219489E-2"/>
    <n v="0.44777900234160772"/>
    <n v="-11.131157872000085"/>
    <n v="910.31780172899983"/>
    <n v="-1.2386388431058824E-2"/>
    <n v="1.0129718774617427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5019.7474025148513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2.547726811054631"/>
    <n v="127.44335605800001"/>
    <n v="17.494758589862492"/>
    <n v="177.87265041130289"/>
    <n v="148.15"/>
    <n v="20.337258569278159"/>
    <n v="65.836240851481904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5549365163997688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4.212713900561848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31.538494499156545"/>
    <n v="0.25565515640347602"/>
    <n v="277.92865368933747"/>
    <n v="2.2529259736813163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17.984100880934747"/>
    <n v="0.145781471072255"/>
    <n v="1.127046798126462"/>
    <n v="1.7349039040456748"/>
    <n v="38.709753270999997"/>
    <n v="5.3138728412101788"/>
    <n v="0"/>
    <n v="0"/>
    <n v="92.298294664000011"/>
    <n v="12.67022803972457"/>
    <n v="865.77445258099999"/>
    <n v="0.96340549533762831"/>
    <n v="98.739139678000043"/>
    <n v="1292.4389766820002"/>
    <n v="465.52596589299992"/>
    <n v="13.5543936182218"/>
    <n v="63.904974276604143"/>
    <n v="1.7724444072035315"/>
    <n v="0.11089780059238485"/>
    <n v="-0.25705997157228189"/>
    <n v="0.10987368533122101"/>
    <n v="0.51802206963564079"/>
    <n v="128.15547768400003"/>
    <n v="969.01060640699995"/>
    <n v="0.14260722419137595"/>
    <n v="1.0782833109361245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5019.7474025148513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0.079500606585512"/>
    <n v="121.887312244"/>
    <n v="16.732053900915098"/>
    <n v="194.60470431221799"/>
    <n v="23"/>
    <n v="3.1573199263813545"/>
    <n v="68.993560777863252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6941311086562187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7.296646511227709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31.767733753412877"/>
    <n v="0.2575133997448722"/>
    <n v="280.08689278130583"/>
    <n v="2.2704209416997809"/>
    <n v="282.36779325700002"/>
    <n v="0.31420964538648383"/>
    <n v="166.76740225399999"/>
    <n v="1179.599827856"/>
    <n v="1528.4543390439999"/>
    <n v="-0.15519168383840609"/>
    <n v="-4.0888844768097621E-2"/>
    <n v="-3.1461795815771909E-2"/>
    <n v="22.89295835684387"/>
    <n v="0.18557331103466923"/>
    <n v="1.3126201091611314"/>
    <n v="1.700813999786932"/>
    <n v="73.198711153999994"/>
    <n v="10.048336926606838"/>
    <n v="0"/>
    <n v="0"/>
    <n v="93.568691099999995"/>
    <n v="12.84462143023703"/>
    <n v="946.64235425400011"/>
    <n v="1.0533926515027641"/>
    <n v="64.649715227000002"/>
    <n v="1357.0886919090003"/>
    <n v="511.88325238699997"/>
    <n v="8.8747753965690084"/>
    <n v="70.268660554016122"/>
    <n v="2.534233543868905"/>
    <n v="0.14841010404420185"/>
    <n v="-0.31171478104663963"/>
    <n v="7.1940088710202979E-2"/>
    <n v="0.56960694191284855"/>
    <n v="115.600391003"/>
    <n v="1041.7244383879997"/>
    <n v="0.12863633435181457"/>
    <n v="1.1591968850300636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5019.7474025148513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5.941031565375916"/>
    <n v="122.026843771"/>
    <n v="16.751208060504467"/>
    <n v="211.35591237272246"/>
    <n v="0"/>
    <n v="0"/>
    <n v="68.993560777863252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3.3897398914451498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42.372609501237228"/>
    <n v="-0.34347790791193039"/>
    <n v="305.85074747601743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47.77167365799049"/>
    <n v="0.3872434272668277"/>
    <n v="1.6998635364279591"/>
    <n v="1.6998635364279591"/>
    <n v="119.980912166"/>
    <n v="16.470353250744473"/>
    <n v="0"/>
    <n v="0"/>
    <n v="228.01945515599999"/>
    <n v="31.30132040724602"/>
    <n v="1663.7074253869996"/>
    <n v="1.8513192107639558"/>
    <n v="-656.67039166299969"/>
    <n v="700.41830024600063"/>
    <n v="700.41830024600063"/>
    <n v="-90.144283159227712"/>
    <n v="96.149767659515504"/>
    <n v="-0.22306416764854842"/>
    <n v="1.0814473028132014"/>
    <n v="1.0814473028132014"/>
    <n v="-0.73072133517875804"/>
    <n v="0.77940257705733862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347.2092327326882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7.915000084408199"/>
    <n v="122.84667638400001"/>
    <n v="16.863750401605433"/>
    <n v="16.863750401605433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7.4671186052489773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1.35503724440486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58.105022458498077"/>
    <n v="0.3940978978466107"/>
    <n v="330.5598374421661"/>
    <n v="2.2420254142664411"/>
    <n v="502.56470619499999"/>
    <n v="0.46792169913140524"/>
    <n v="23.030523555999999"/>
    <n v="23.030523555999999"/>
    <n v="1466.1812637909998"/>
    <n v="-0.72728629721121729"/>
    <n v="-0.72728629721121729"/>
    <n v="-0.11217831386109012"/>
    <n v="3.161510040797999"/>
    <n v="2.144297357408937E-2"/>
    <n v="2.144297357408937E-2"/>
    <n v="1.3651138246097181"/>
    <n v="15.160741663"/>
    <n v="2.081187467448256"/>
    <n v="0"/>
    <n v="0"/>
    <n v="7.869781892999999"/>
    <n v="1.0803225733497424"/>
    <n v="634.17112217900012"/>
    <n v="0.59045616489218566"/>
    <n v="400.24476932099998"/>
    <n v="400.24476932099998"/>
    <n v="941.83453392500041"/>
    <n v="54.943512417700084"/>
    <n v="129.29012788328262"/>
    <n v="1.5199802271246328"/>
    <n v="1.5199802271246328"/>
    <n v="3.3172526358771117"/>
    <n v="0.37265492427252134"/>
    <n v="0.87691158965672289"/>
    <n v="479.53418263899994"/>
    <n v="1440.8500413130002"/>
    <n v="0.44647872555731588"/>
    <n v="1.3415287448839204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347.2092327326882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6.422051723472293"/>
    <n v="121.963683336"/>
    <n v="16.742537725722539"/>
    <n v="33.606288127327971"/>
    <n v="46.9"/>
    <n v="6.4381871542298059"/>
    <n v="6.4381871542298059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7.5540388888513039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2.808741326335296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45.318219468494107"/>
    <n v="0.30737127826499638"/>
    <n v="366.04282752301867"/>
    <n v="2.482689150523735"/>
    <n v="349.74053459100003"/>
    <n v="0.32563206923139659"/>
    <n v="31.266086548999997"/>
    <n v="54.296610104999999"/>
    <n v="1481.316121565"/>
    <n v="0.93823340956244028"/>
    <n v="-0.46016861192520375"/>
    <n v="-9.5879096690600463E-2"/>
    <n v="4.292045133961814"/>
    <n v="2.911083918718526E-2"/>
    <n v="5.0553812761274637E-2"/>
    <n v="1.3792053998405789"/>
    <n v="15.575192763000002"/>
    <n v="2.1380811507761122"/>
    <n v="0"/>
    <n v="0"/>
    <n v="15.690893785999995"/>
    <n v="2.1539639831857027"/>
    <n v="715.59998736999989"/>
    <n v="0.66627194043080984"/>
    <n v="298.86170286700002"/>
    <n v="699.106472188"/>
    <n v="1185.1811702310006"/>
    <n v="41.026174334532293"/>
    <n v="162.69548370183961"/>
    <n v="4.3834341086236694"/>
    <n v="2.2616157655402862"/>
    <n v="12.723917248514276"/>
    <n v="0.27826043907781106"/>
    <n v="1.1034837506831563"/>
    <n v="318.47444804200001"/>
    <n v="1680.2796615950003"/>
    <n v="0.29652123004421133"/>
    <n v="1.5644538993241732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347.2092327326882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8.207454172447108"/>
    <n v="122.53881230099999"/>
    <n v="16.821488427523999"/>
    <n v="50.427776554851974"/>
    <n v="46"/>
    <n v="6.314639852762709"/>
    <n v="12.752827006992515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7.6868838068560388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7.0767936981896886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19.921414948923445"/>
    <n v="0.13511719678119732"/>
    <n v="327.44801061420497"/>
    <n v="2.2209194175819365"/>
    <n v="194.53621892199982"/>
    <n v="0.1811263643835378"/>
    <n v="53.593922126999999"/>
    <n v="107.890532232"/>
    <n v="1446.0899588059999"/>
    <n v="-0.39660131831907786"/>
    <n v="-0.43035853007767877"/>
    <n v="-7.5679495316183676E-2"/>
    <n v="7.357093837587291"/>
    <n v="4.9899562774015492E-2"/>
    <n v="0.10045337553529013"/>
    <n v="1.3464074621245246"/>
    <n v="21.664072748999999"/>
    <n v="2.9739308076953472"/>
    <n v="0"/>
    <n v="0"/>
    <n v="31.929849378"/>
    <n v="4.3831630298919437"/>
    <n v="901.41153154300002"/>
    <n v="0.83927504310775114"/>
    <n v="91.526798771999822"/>
    <n v="790.63327095999978"/>
    <n v="939.25724063300015"/>
    <n v="12.564321111336154"/>
    <n v="128.93633051515386"/>
    <n v="-0.72876988823196531"/>
    <n v="0.43284051167938276"/>
    <n v="1.442825791213616"/>
    <n v="8.5217634007181825E-2"/>
    <n v="0.87451195545741078"/>
    <n v="140.94229679499983"/>
    <n v="1446.094444669"/>
    <n v="0.13122680160952233"/>
    <n v="1.3464116387660818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347.2092327326882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2.994124324333583"/>
    <n v="108.62129169900001"/>
    <n v="14.910963856979755"/>
    <n v="65.338740411831736"/>
    <n v="43.8"/>
    <n v="6.0126353380653628"/>
    <n v="18.765462345057877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7.8253536722258241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5.0972025879546452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33.924391597376648"/>
    <n v="0.23009252640424743"/>
    <n v="323.24604420375948"/>
    <n v="2.192419538240844"/>
    <n v="282.72013861599987"/>
    <n v="0.26323155209497529"/>
    <n v="100.10283615999998"/>
    <n v="207.99336839199998"/>
    <n v="1466.1197084699998"/>
    <n v="0.25014334454312026"/>
    <n v="-0.22815009895926641"/>
    <n v="-6.3705057726017866E-2"/>
    <n v="13.74159475196765"/>
    <n v="9.3202504287448668E-2"/>
    <n v="0.1936558798227388"/>
    <n v="1.3650565124466516"/>
    <n v="53.183486373000008"/>
    <n v="7.3007513599958331"/>
    <n v="0"/>
    <n v="0"/>
    <n v="46.919349786999973"/>
    <n v="6.440843391971816"/>
    <n v="905.76786884400008"/>
    <n v="0.84333108748720376"/>
    <n v="147.02479896499989"/>
    <n v="937.65806992499961"/>
    <n v="888.61759723200021"/>
    <n v="20.182796845408994"/>
    <n v="121.98478463798762"/>
    <n v="-0.25618994896024139"/>
    <n v="0.25111360862182819"/>
    <n v="1.572738489151873"/>
    <n v="0.13689002211679874"/>
    <n v="0.82736302579419185"/>
    <n v="182.61730245599989"/>
    <n v="1400.094684619"/>
    <n v="0.17002904780752659"/>
    <n v="1.3035827540137146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347.2092327326882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39.095179013080326"/>
    <n v="113.19774268499999"/>
    <n v="15.5391951565539"/>
    <n v="80.877935568385638"/>
    <n v="12.494814033999999"/>
    <n v="1.7152228402598955"/>
    <n v="20.480685185317771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7.8673871005730502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1.735613669988934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70.098800376326636"/>
    <n v="0.47544581691903559"/>
    <n v="337.33305965112572"/>
    <n v="2.2879648618607611"/>
    <n v="522.76523934300019"/>
    <n v="0.4867297604167613"/>
    <n v="128.320563443"/>
    <n v="336.31393183499995"/>
    <n v="1452.5162141999999"/>
    <n v="-9.5850516742616687E-2"/>
    <n v="-0.18250938723680221"/>
    <n v="-8.8012044475078599E-2"/>
    <n v="17.615177040133336"/>
    <n v="0.1194751150241939"/>
    <n v="0.31313099484693269"/>
    <n v="1.3523907401103172"/>
    <n v="78.042201250999994"/>
    <n v="10.713225961236789"/>
    <n v="0"/>
    <n v="0"/>
    <n v="50.278362192000003"/>
    <n v="6.9019510788965448"/>
    <n v="801.03771648500003"/>
    <n v="0.7458202391565617"/>
    <n v="382.32531541900028"/>
    <n v="1319.983385344"/>
    <n v="1004.8401997470004"/>
    <n v="52.483623336193311"/>
    <n v="137.93921676044457"/>
    <n v="0.43675842777645379"/>
    <n v="0.29975723158534762"/>
    <n v="1.2336449376616794"/>
    <n v="0.3559707018948417"/>
    <n v="0.93557412175044408"/>
    <n v="394.44467590000028"/>
    <n v="1490.7800419780003"/>
    <n v="0.36725464539256747"/>
    <n v="1.3880169492102581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4347.2092327326882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1.941970922201435"/>
    <n v="108.48828704599998"/>
    <n v="14.892705672578954"/>
    <n v="95.770641240964594"/>
    <n v="27.829152894"/>
    <n v="3.8202408246321538"/>
    <n v="24.300926009949926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7.964948938452256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7.3551761137238962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30.906044952896089"/>
    <n v="0.20962056000217288"/>
    <n v="348.69932222338389"/>
    <n v="2.3650566518054084"/>
    <n v="276.49938163399986"/>
    <n v="0.25743960701602342"/>
    <n v="76.133217696000017"/>
    <n v="412.44714953099998"/>
    <n v="1440.1838115999999"/>
    <n v="-0.13940333610657551"/>
    <n v="-0.17488049795170391"/>
    <n v="-5.973492083115417E-2"/>
    <n v="10.451170664830888"/>
    <n v="7.0885169900551853E-2"/>
    <n v="0.38401616474748451"/>
    <n v="1.340908440004815"/>
    <n v="32.502854918999994"/>
    <n v="4.4618222391322133"/>
    <n v="0"/>
    <n v="0"/>
    <n v="43.630362777000023"/>
    <n v="5.9893484256986742"/>
    <n v="812.68451073300002"/>
    <n v="0.75666419156065967"/>
    <n v="149.00679044099985"/>
    <n v="1468.9901757849998"/>
    <n v="1099.9719528270002"/>
    <n v="20.454874288065199"/>
    <n v="150.99840717918693"/>
    <n v="1.765785375563667"/>
    <n v="0.37361137749807627"/>
    <n v="1.0003256697405103"/>
    <n v="0.13873539010162103"/>
    <n v="1.0241482118005933"/>
    <n v="200.36616393799983"/>
    <n v="1616.8454753840001"/>
    <n v="0.18655443711547159"/>
    <n v="1.5053923857937099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4347.2092327326882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5.352220105522797"/>
    <n v="63.105137161000002"/>
    <n v="8.6627437832806002"/>
    <n v="104.4333850242452"/>
    <n v="0"/>
    <n v="0"/>
    <n v="24.300926009949926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7.9881288570838525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6.1597898745416062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38.115498828604395"/>
    <n v="0.25851875325333484"/>
    <n v="363.9606293220981"/>
    <n v="2.4685666203333558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19.451770827919415"/>
    <n v="0.1319318308181103"/>
    <n v="0.51594799556559479"/>
    <n v="1.366971455926635"/>
    <n v="38.629924931999994"/>
    <n v="5.3029144235834558"/>
    <n v="0"/>
    <n v="0"/>
    <n v="103.06959854799999"/>
    <n v="14.148856404335962"/>
    <n v="950.50905645700004"/>
    <n v="0.88498815626057037"/>
    <n v="135.95889996099999"/>
    <n v="1604.9490757459998"/>
    <n v="1183.1527607580003"/>
    <n v="18.663728000684976"/>
    <n v="162.41703423888461"/>
    <n v="1.5760480292413432"/>
    <n v="0.43016233611548693"/>
    <n v="1.0710442597606451"/>
    <n v="0.12658692243522451"/>
    <n v="1.1015951644067212"/>
    <n v="178.97118735399999"/>
    <n v="1643.7652096230001"/>
    <n v="0.16663426828416211"/>
    <n v="1.5304564773027372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4347.2092327326882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48.292371662090893"/>
    <n v="157.86137652399998"/>
    <n v="21.670385639357171"/>
    <n v="126.10377066360238"/>
    <n v="0"/>
    <n v="0"/>
    <n v="24.300926009949926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0344920880799542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2.4721507332786894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36.784755063119107"/>
    <n v="0.24949297031133832"/>
    <n v="367.72843726268098"/>
    <n v="2.4941218154962881"/>
    <n v="285.22682488999999"/>
    <n v="0.26556544638970198"/>
    <n v="109.06892762299998"/>
    <n v="663.21560063399988"/>
    <n v="1449.1060980960001"/>
    <n v="-0.148825028468343"/>
    <n v="-0.105828597527729"/>
    <n v="-7.5264220506012669E-2"/>
    <n v="14.972412979701895"/>
    <n v="0.10155054126700265"/>
    <n v="0.61749853683259748"/>
    <n v="1.3492156916002456"/>
    <n v="40.708756139999998"/>
    <n v="5.5882855190878828"/>
    <n v="0"/>
    <n v="0"/>
    <n v="68.360171482999988"/>
    <n v="9.3841274606140122"/>
    <n v="792.120813451"/>
    <n v="0.73751799992800693"/>
    <n v="158.89548085600001"/>
    <n v="1763.8445566019998"/>
    <n v="1229.6702863850001"/>
    <n v="21.812342083417214"/>
    <n v="168.80271730793166"/>
    <n v="0.41393817437065894"/>
    <n v="0.4286855427459102"/>
    <n v="0.91955090313514054"/>
    <n v="0.14794242904433569"/>
    <n v="1.1449061238960425"/>
    <n v="176.15789726700001"/>
    <n v="1671.1321878299998"/>
    <n v="0.16401490512269928"/>
    <n v="1.5559369831656831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4347.2092327326882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4.890081220833324"/>
    <n v="107.505259619"/>
    <n v="14.757760799385631"/>
    <n v="140.86153146298801"/>
    <n v="0"/>
    <n v="0"/>
    <n v="24.300926009949926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1424913694183978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6.5850128984102474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42.091687464585938"/>
    <n v="0.28548729257368627"/>
    <n v="396.19945391015671"/>
    <n v="2.6872267715840383"/>
    <n v="352.60511748500011"/>
    <n v="0.32829918946196684"/>
    <n v="53.162851089"/>
    <n v="716.3784517229999"/>
    <n v="1362.1542692340001"/>
    <n v="-0.62057615156676116"/>
    <n v="-0.18761777303289384"/>
    <n v="-0.13999389391181483"/>
    <n v="7.297918655936714"/>
    <n v="4.9498206510710706E-2"/>
    <n v="0.66699674334330816"/>
    <n v="1.2682576637042251"/>
    <n v="20.274481881999996"/>
    <n v="2.7831750279607101"/>
    <n v="0"/>
    <n v="0"/>
    <n v="32.888369207000004"/>
    <n v="4.5147436279760029"/>
    <n v="836.70600382099997"/>
    <n v="0.7790298247276034"/>
    <n v="253.4607519220001"/>
    <n v="2017.3053085239999"/>
    <n v="1524.0237717660002"/>
    <n v="34.793768808649226"/>
    <n v="209.21002708155055"/>
    <n v="-7.1981856061572698"/>
    <n v="0.68996027811071903"/>
    <n v="2.7873232120197615"/>
    <n v="0.23598908606297558"/>
    <n v="1.4189691078798135"/>
    <n v="299.44226639600009"/>
    <n v="1981.7056120980001"/>
    <n v="0.27880098295125616"/>
    <n v="1.845101826214081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47.2092327326882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202167312324185"/>
    <n v="130.16522457000002"/>
    <n v="17.868402489424565"/>
    <n v="158.72993395241258"/>
    <n v="0"/>
    <n v="0"/>
    <n v="24.300926009949926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1678797371811012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2.3648299760102414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29.947278174152213"/>
    <n v="0.20311771470514184"/>
    <n v="394.60823758515232"/>
    <n v="2.6764343308935401"/>
    <n v="234.66874093299998"/>
    <n v="0.21849245407971579"/>
    <n v="85.901997723000008"/>
    <n v="802.28044944599992"/>
    <n v="1317.048219022"/>
    <n v="-0.34429984205534825"/>
    <n v="-0.20788431613537028"/>
    <n v="-0.15524532504118638"/>
    <n v="11.792177788121464"/>
    <n v="7.9980564169844545E-2"/>
    <n v="0.74697730751315272"/>
    <n v="1.2262608831978832"/>
    <n v="45.698800129999995"/>
    <n v="6.2732927070507749"/>
    <n v="0"/>
    <n v="0"/>
    <n v="40.203197593000013"/>
    <n v="5.5188850810706889"/>
    <n v="857.62767964400007"/>
    <n v="0.79850931857008611"/>
    <n v="132.25372107199996"/>
    <n v="2149.5590295960001"/>
    <n v="1557.5383531600003"/>
    <n v="18.155100386030742"/>
    <n v="213.81073384935948"/>
    <n v="0.33942549533340993"/>
    <n v="0.66318028810492224"/>
    <n v="2.345760424281031"/>
    <n v="0.12313715053529728"/>
    <n v="1.4501734476956569"/>
    <n v="148.76674320999996"/>
    <n v="2002.3168776240002"/>
    <n v="0.13851188990987123"/>
    <n v="1.8642923070960244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347.2092327326882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82.247703308092838"/>
    <n v="126.623489667"/>
    <n v="17.382211611894029"/>
    <n v="176.11214556430662"/>
    <n v="194.1"/>
    <n v="26.645034683070474"/>
    <n v="50.945960693020396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226193899756808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2.8834417767852965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53.093682893707054"/>
    <n v="0.36010843696497485"/>
    <n v="415.93418672544647"/>
    <n v="2.82107779492071"/>
    <n v="406.90375137800009"/>
    <n v="0.37885488650661431"/>
    <n v="161.28281733100005"/>
    <n v="963.56326677699997"/>
    <n v="1311.563634099"/>
    <n v="-3.2887631808562245E-2"/>
    <n v="-0.18314394083259633"/>
    <n v="-0.14190198516539154"/>
    <n v="22.140063171395241"/>
    <n v="0.1501652006118778"/>
    <n v="0.89714250812503049"/>
    <n v="1.2211543640480786"/>
    <n v="73.119611266999996"/>
    <n v="10.037478507067727"/>
    <n v="0"/>
    <n v="0"/>
    <n v="88.16320606400005"/>
    <n v="12.102584664327516"/>
    <n v="983.28770002500005"/>
    <n v="0.91550728823401628"/>
    <n v="225.48657412400007"/>
    <n v="2375.0456037200001"/>
    <n v="1718.3752120570002"/>
    <n v="30.953619722311814"/>
    <n v="235.88957817510226"/>
    <n v="2.4878200674552846"/>
    <n v="0.75010345151358693"/>
    <n v="2.3569670506779037"/>
    <n v="0.20994323635309706"/>
    <n v="1.5999234308726313"/>
    <n v="245.62093404700008"/>
    <n v="2132.337420668"/>
    <n v="0.22868968589473657"/>
    <n v="1.9853502179942286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347.2092327326882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65.320791594725875"/>
    <n v="136.34448594699998"/>
    <n v="18.716659231855896"/>
    <n v="194.8288047961625"/>
    <n v="82.62"/>
    <n v="11.341642274679458"/>
    <n v="62.287602967699854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7.8556689101070969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41.088978650349667"/>
    <n v="-0.27868640998001665"/>
    <n v="417.21781757633408"/>
    <n v="2.8297840340467197"/>
    <n v="-244.46502014999959"/>
    <n v="-0.22761345195298374"/>
    <n v="283.39011580400006"/>
    <n v="1246.9533825809999"/>
    <n v="1246.9533825809999"/>
    <n v="-0.1856614463231786"/>
    <n v="-0.18371745007815887"/>
    <n v="-0.18371745007815887"/>
    <n v="38.902315633369092"/>
    <n v="0.26385534612651773"/>
    <n v="1.160997854251548"/>
    <n v="1.160997854251548"/>
    <n v="131.17334401100001"/>
    <n v="18.006791863304638"/>
    <n v="0"/>
    <n v="0"/>
    <n v="152.21677179300005"/>
    <n v="20.89552377006445"/>
    <n v="1735.852470309"/>
    <n v="1.6161959392215584"/>
    <n v="-582.70932671499963"/>
    <n v="1792.3362770050005"/>
    <n v="1792.3362770050005"/>
    <n v="-79.991294283718759"/>
    <n v="246.04256705061127"/>
    <n v="-0.1126304244671299"/>
    <n v="1.558951238674799"/>
    <n v="1.558951238674799"/>
    <n v="-0.54254175610653432"/>
    <n v="1.6687861797951717"/>
    <n v="-527.85513595399959"/>
    <n v="2237.4829620899995"/>
    <n v="-0.49146879807950145"/>
    <n v="2.0832478216098385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56.7737994112422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447808555662078"/>
    <n v="130.57840407200001"/>
    <n v="17.925121614417471"/>
    <n v="17.925121614417471"/>
    <n v="164.46"/>
    <n v="22.576210221420766"/>
    <n v="22.576210221420766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0894586230104544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7.729942588664668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40.625530631602764"/>
    <n v="0.26654117047996029"/>
    <n v="399.73832574943873"/>
    <n v="2.6226542662822951"/>
    <n v="349.91942497699995"/>
    <n v="0.31515489752493475"/>
    <n v="2.4334052349999995"/>
    <n v="2.4334052349999995"/>
    <n v="1226.35626426"/>
    <n v="-0.89433999496003469"/>
    <n v="-0.89433999496003469"/>
    <n v="-0.16357118008103677"/>
    <n v="0.33404516684461749"/>
    <n v="2.1916461983311516E-3"/>
    <n v="2.1916461983311516E-3"/>
    <n v="1.10451765522113"/>
    <n v="0.43937369899999995"/>
    <n v="6.0314927607851447E-2"/>
    <n v="0"/>
    <n v="0"/>
    <n v="1.9940315359999996"/>
    <n v="0.27373023923676598"/>
    <n v="647.21611652800004"/>
    <n v="0.58291513508938564"/>
    <n v="293.50974475099997"/>
    <n v="293.50974475099997"/>
    <n v="1685.6012524350003"/>
    <n v="40.291485464758146"/>
    <n v="231.39054009766932"/>
    <n v="-0.26667437715943654"/>
    <n v="-0.26667437715943654"/>
    <n v="0.78969998627086557"/>
    <n v="0.26434952428162917"/>
    <n v="1.5181366110611649"/>
    <n v="347.48601974199994"/>
    <n v="2105.4347991929999"/>
    <n v="0.31296325132660358"/>
    <n v="1.8962596558585323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4956.7737994112422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2.219703855531428"/>
    <n v="132.07897184699999"/>
    <n v="18.131111724717172"/>
    <n v="36.056233339134643"/>
    <n v="0"/>
    <n v="0"/>
    <n v="22.576210221420766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1576159135249604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2.5816308089912519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26.115543252758144"/>
    <n v="0.17134219191946498"/>
    <n v="380.53564953370278"/>
    <n v="2.496666895402063"/>
    <n v="208.26972399200002"/>
    <n v="0.18757810752163734"/>
    <n v="39.361891436999997"/>
    <n v="41.795296671999999"/>
    <n v="1234.4520691480002"/>
    <n v="0.25893246586240681"/>
    <n v="-0.23024114044734434"/>
    <n v="-0.16665183671679051"/>
    <n v="5.4033949640912917"/>
    <n v="3.5451283857793038E-2"/>
    <n v="3.7642930056124194E-2"/>
    <n v="1.1118091411397162"/>
    <n v="31.988522150000001"/>
    <n v="4.3912173217254926"/>
    <n v="0"/>
    <n v="0"/>
    <n v="7.3733692869999956"/>
    <n v="1.0121776423657987"/>
    <n v="785.56449197899997"/>
    <n v="0.70751858655786859"/>
    <n v="150.88094388500002"/>
    <n v="444.39068863599999"/>
    <n v="1537.6204934530003"/>
    <n v="20.71214828866685"/>
    <n v="211.07651405180385"/>
    <n v="-0.49514794823964003"/>
    <n v="-0.36434476533283067"/>
    <n v="0.29737168635011879"/>
    <n v="0.13589090806167195"/>
    <n v="1.384857754262347"/>
    <n v="168.90783255500003"/>
    <n v="1955.8681837059999"/>
    <n v="0.15212682366384431"/>
    <n v="1.7615524975461434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4956.7737994112422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9.594743218121373"/>
    <n v="144.27900401799999"/>
    <n v="19.805868449760304"/>
    <n v="55.862101788894947"/>
    <n v="0"/>
    <n v="0"/>
    <n v="22.576210221420766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2153408755131085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4.781557469130474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0.181901235717431"/>
    <n v="6.680271816482633E-2"/>
    <n v="370.79613582049677"/>
    <n v="2.432766649801231"/>
    <n v="107.56011342900007"/>
    <n v="9.6874006145028904E-2"/>
    <n v="158.92890780900001"/>
    <n v="200.72420448100002"/>
    <n v="1339.7870548300002"/>
    <n v="1.9654278228115247"/>
    <n v="0.86044317632410228"/>
    <n v="-7.3510574725082378E-2"/>
    <n v="21.816930761016565"/>
    <n v="0.14313930602048575"/>
    <n v="0.18078223607660995"/>
    <n v="1.2066790861865886"/>
    <n v="139.56255626600003"/>
    <n v="19.158419125015691"/>
    <n v="0"/>
    <n v="0"/>
    <n v="19.366351542999979"/>
    <n v="2.6585116360008749"/>
    <n v="1070.219330399"/>
    <n v="0.96389294027695283"/>
    <n v="-84.757226166999942"/>
    <n v="359.63346246900005"/>
    <n v="1361.3364685140004"/>
    <n v="-11.635029525299133"/>
    <n v="186.87716341516858"/>
    <n v="-1.9260372623556583"/>
    <n v="-0.54513239490626642"/>
    <n v="0.4493755380544584"/>
    <n v="-7.633658785565943E-2"/>
    <n v="1.226087563614642"/>
    <n v="-51.36879437999994"/>
    <n v="1763.5570925310003"/>
    <n v="-4.6265299875456842E-2"/>
    <n v="1.588347531185247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4956.7737994112422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6.012431837413629"/>
    <n v="142.92288358100001"/>
    <n v="19.619707315920603"/>
    <n v="75.481809104815554"/>
    <n v="75.099999999999994"/>
    <n v="10.309335933532163"/>
    <n v="32.885546154952927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2759597955407909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5.6787504211456952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66.388769544462576"/>
    <n v="0.43557191908627318"/>
    <n v="403.26051376758267"/>
    <n v="2.6457630873219466"/>
    <n v="523.27287622400024"/>
    <n v="0.47128566724980259"/>
    <n v="116.13020943800002"/>
    <n v="316.85441391900002"/>
    <n v="1355.8144281080001"/>
    <n v="0.1601090827474918"/>
    <n v="0.52338709819744023"/>
    <n v="-7.5236203240942046E-2"/>
    <n v="15.941748883192936"/>
    <n v="0.1045926623175828"/>
    <n v="0.28537489839419272"/>
    <n v="1.2211141384371287"/>
    <n v="50.979568219000001"/>
    <n v="6.9982089815724491"/>
    <n v="0"/>
    <n v="0"/>
    <n v="65.150641219000022"/>
    <n v="8.9435399016204862"/>
    <n v="964.15525952400003"/>
    <n v="0.86836634471888952"/>
    <n v="367.48935878000026"/>
    <n v="727.12282124900025"/>
    <n v="1581.8010283290009"/>
    <n v="50.447020661269633"/>
    <n v="217.14138723102917"/>
    <n v="1.4995059429904969"/>
    <n v="-0.22453307386651022"/>
    <n v="0.78006943960622976"/>
    <n v="0.33097925676869039"/>
    <n v="1.4246489488848173"/>
    <n v="407.14266678600029"/>
    <n v="1988.0824568610008"/>
    <n v="0.36669300493221985"/>
    <n v="1.7905662796637607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4956.7737994112422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948821955663512"/>
    <n v="154.86689152700001"/>
    <n v="21.259318371953778"/>
    <n v="96.741127476769336"/>
    <n v="0"/>
    <n v="0"/>
    <n v="32.885546154952927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4063450674204194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1.9943184768143638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39.145855496143959"/>
    <n v="0.25683312885185949"/>
    <n v="372.30756888740001"/>
    <n v="2.4426830529224031"/>
    <n v="299.09005281899977"/>
    <n v="0.26937542822349697"/>
    <n v="127.62713335800001"/>
    <n v="444.481547277"/>
    <n v="1355.1209980230003"/>
    <n v="-5.4038890291189245E-3"/>
    <n v="0.32162692414142535"/>
    <n v="-6.7052756605985198E-2"/>
    <n v="17.51998657818017"/>
    <n v="0.11494736577566525"/>
    <n v="0.40032226416985794"/>
    <n v="1.2204896006956381"/>
    <n v="96.559888146999995"/>
    <n v="13.255237345029471"/>
    <n v="0"/>
    <n v="0"/>
    <n v="31.067245211000014"/>
    <n v="4.264749233150698"/>
    <n v="1036.68580802"/>
    <n v="0.9336909764685748"/>
    <n v="157.53708737499974"/>
    <n v="884.65990862399997"/>
    <n v="1357.0128002850004"/>
    <n v="21.625868917963793"/>
    <n v="186.28363281279974"/>
    <n v="-0.58795015390924155"/>
    <n v="-0.32979466374612787"/>
    <n v="0.35047622559952352"/>
    <n v="0.14188576307619422"/>
    <n v="1.222193452226765"/>
    <n v="171.46291946099973"/>
    <n v="1765.1007004220003"/>
    <n v="0.15442806244783169"/>
    <n v="1.5897377814885527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4956.7737994112422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959222719006782"/>
    <n v="151.24852598999999"/>
    <n v="20.762608041045009"/>
    <n v="117.50373551781435"/>
    <n v="0"/>
    <n v="0"/>
    <n v="32.885546154952927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5422647008516517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7.628627281357975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1.960960525032439"/>
    <n v="7.8474997589981499E-2"/>
    <n v="353.36248445953635"/>
    <n v="2.3183857231463256"/>
    <n v="140.40033774700026"/>
    <n v="0.1264515511193198"/>
    <n v="129.024681614"/>
    <n v="573.50622889099998"/>
    <n v="1408.0124619410003"/>
    <n v="0.6947225602521574"/>
    <n v="0.39049628429519467"/>
    <n v="-2.2338363617112278E-2"/>
    <n v="17.711834706734443"/>
    <n v="0.11620606748230754"/>
    <n v="0.5165283316521655"/>
    <n v="1.2681262927487207"/>
    <n v="95.846592891000014"/>
    <n v="13.157319896109383"/>
    <n v="0"/>
    <n v="0"/>
    <n v="33.178088722999988"/>
    <n v="4.5545148106250597"/>
    <n v="1042.725741"/>
    <n v="0.93913084154464044"/>
    <n v="-41.893159154999722"/>
    <n v="842.76674946900027"/>
    <n v="1166.1128506890009"/>
    <n v="-5.7508741817020042"/>
    <n v="160.07788434303248"/>
    <n v="-1.2811493290407296"/>
    <n v="-0.42629517653605675"/>
    <n v="6.0129622116285919E-2"/>
    <n v="-3.7731069892326032E-2"/>
    <n v="1.0502594303976054"/>
    <n v="11.375656133000277"/>
    <n v="1576.1101926170011"/>
    <n v="1.0245483637012276E-2"/>
    <n v="1.4195234982306719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56.7737994112422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5.066289229785049"/>
    <n v="143.06059869199999"/>
    <n v="19.638612127404254"/>
    <n v="137.14234764521859"/>
    <n v="89.82"/>
    <n v="12.33002068641623"/>
    <n v="45.215566841369153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672606703814731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5.1404106783575996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53.775077122864893"/>
    <n v="0.35281439469565068"/>
    <n v="369.02206275379689"/>
    <n v="2.4211270846223005"/>
    <n v="427.62733115800006"/>
    <n v="0.38514251599155758"/>
    <n v="117.24399944999999"/>
    <n v="690.75022834099991"/>
    <n v="1383.5569379110002"/>
    <n v="-0.17258720022055496"/>
    <n v="0.24651155006986447"/>
    <n v="-5.7635776658822024E-2"/>
    <n v="16.094644161396936"/>
    <n v="0.10559579718818686"/>
    <n v="0.62212412884035229"/>
    <n v="1.2461004273081271"/>
    <n v="63.455301827999996"/>
    <n v="8.7108125606994609"/>
    <n v="0"/>
    <n v="0"/>
    <n v="53.788697621999994"/>
    <n v="7.3838316006974765"/>
    <n v="1037.6648194959998"/>
    <n v="0.93457272306327943"/>
    <n v="274.4891168210001"/>
    <n v="1117.2558662900003"/>
    <n v="1304.643067549001"/>
    <n v="37.680432961467965"/>
    <n v="179.0945893038155"/>
    <n v="1.0189124573657016"/>
    <n v="-0.30386833876913744"/>
    <n v="0.10268353404607411"/>
    <n v="0.24721859750746383"/>
    <n v="1.1750266573141734"/>
    <n v="310.38333170800007"/>
    <n v="1707.5223369710011"/>
    <n v="0.27954671880337073"/>
    <n v="1.5378798338074666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56.7737994112422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724613571629384"/>
    <n v="142.39229160599999"/>
    <n v="19.546870419596882"/>
    <n v="156.68921806481546"/>
    <n v="0"/>
    <n v="0"/>
    <n v="45.215566841369153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8289243041986687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2.473748048691951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23.402897763250007"/>
    <n v="0.15354472090481602"/>
    <n v="355.64020545392776"/>
    <n v="2.3333296859803667"/>
    <n v="187.75570716799984"/>
    <n v="0.1691021601791384"/>
    <n v="179.89636810000002"/>
    <n v="870.64659644099993"/>
    <n v="1454.3843783880004"/>
    <n v="0.64938238617158883"/>
    <n v="0.31276555558811747"/>
    <n v="3.6424388103366567E-3"/>
    <n v="24.695234247207182"/>
    <n v="0.1620236471793185"/>
    <n v="0.78414777601967067"/>
    <n v="1.3098911549790748"/>
    <n v="73.596733084999997"/>
    <n v="10.102975299384365"/>
    <n v="0"/>
    <n v="0"/>
    <n v="106.29963501500002"/>
    <n v="14.592258947822815"/>
    <n v="1092.0069614670001"/>
    <n v="0.98351596816972575"/>
    <n v="-9.4142310010001893"/>
    <n v="1107.8416352890001"/>
    <n v="1136.3333556920006"/>
    <n v="-1.2923364839571732"/>
    <n v="155.98991073644109"/>
    <n v="-1.0592479468282165"/>
    <n v="-0.3719165154648163"/>
    <n v="-7.5904030313192705E-2"/>
    <n v="-8.4789262745024636E-3"/>
    <n v="1.0234385310012921"/>
    <n v="7.8593390679998123"/>
    <n v="1539.2237787720007"/>
    <n v="7.0785129998198965E-3"/>
    <n v="1.3863017530356245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56.7737994112422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11916431087328"/>
    <n v="150.434712171"/>
    <n v="20.650891928562693"/>
    <n v="177.34010999337815"/>
    <n v="0"/>
    <n v="0"/>
    <n v="45.215566841369153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8.9317855250694063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5.4314772322098186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33.900535784554492"/>
    <n v="0.22241896530168342"/>
    <n v="347.44905377389631"/>
    <n v="2.2795881317795685"/>
    <n v="284.88051421399985"/>
    <n v="0.25657760860193785"/>
    <n v="276.42658779599998"/>
    <n v="1147.0731842369999"/>
    <n v="1677.6481150950003"/>
    <n v="4.1996193231479229"/>
    <n v="0.60121117752511011"/>
    <n v="0.2316138876387448"/>
    <n v="37.946398862170255"/>
    <n v="0.24896358056070172"/>
    <n v="1.0331113565803725"/>
    <n v="1.5109736186564013"/>
    <n v="117.20193401700003"/>
    <n v="16.088869638361171"/>
    <n v="0"/>
    <n v="0"/>
    <n v="159.22465377899994"/>
    <n v="21.857529223809074"/>
    <n v="1216.56443096"/>
    <n v="1.0956986414711913"/>
    <n v="-29.472734140000114"/>
    <n v="1078.3689011490001"/>
    <n v="853.39986963000069"/>
    <n v="-4.0458630776157563"/>
    <n v="117.15027885017611"/>
    <n v="-1.1162812542632639"/>
    <n v="-0.46544090446179942"/>
    <n v="-0.44003506674892445"/>
    <n v="-2.6544615259018297E-2"/>
    <n v="0.76861451312316753"/>
    <n v="8.4539264179998881"/>
    <n v="1248.2354387940004"/>
    <n v="7.614028041236111E-3"/>
    <n v="1.1242231317280325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956.7737994112422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7.422111795966998"/>
    <n v="145.97044163499999"/>
    <n v="20.038060175516176"/>
    <n v="197.37817016889431"/>
    <n v="29.25"/>
    <n v="4.0152872976806355"/>
    <n v="49.230854139049789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0591447001583845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5.426864547231534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2.428103397835015"/>
    <n v="8.1539888218174567E-2"/>
    <n v="329.92987899757907"/>
    <n v="2.1646460921772572"/>
    <n v="128.42895045799989"/>
    <n v="0.11566952227212388"/>
    <n v="222.670541262"/>
    <n v="1369.7437254989998"/>
    <n v="1814.416658634"/>
    <n v="1.592146249962946"/>
    <n v="0.7073128560528319"/>
    <n v="0.37763874733556113"/>
    <n v="30.567049432375402"/>
    <n v="0.20054820225501907"/>
    <n v="1.2336595588353916"/>
    <n v="1.6341541946604377"/>
    <n v="56.814902325999995"/>
    <n v="7.7992531838821808"/>
    <n v="0"/>
    <n v="0"/>
    <n v="165.85563893599999"/>
    <n v="22.767796248493219"/>
    <n v="1238.5275036610001"/>
    <n v="1.1154796808543905"/>
    <n v="-132.1360421250001"/>
    <n v="946.23285902399994"/>
    <n v="589.0101064330006"/>
    <n v="-18.138946034540385"/>
    <n v="80.856232429604987"/>
    <n v="-1.9991102031304222"/>
    <n v="-0.55980140763948216"/>
    <n v="-0.62183267895908201"/>
    <n v="-0.11900831403684452"/>
    <n v="0.53049189751681991"/>
    <n v="-94.241590804000111"/>
    <n v="1005.2271047800003"/>
    <n v="-8.4878679982895208E-2"/>
    <n v="0.90535769832455326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956.7737994112422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5.341192068434225"/>
    <n v="139.650022506"/>
    <n v="19.170426033817325"/>
    <n v="216.54859620271165"/>
    <n v="91.555000000000007"/>
    <n v="12.56819242868891"/>
    <n v="61.799046567738699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36154260565779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2.5109019195389317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55.670112306578446"/>
    <n v="0.36524758358241421"/>
    <n v="332.50630841045052"/>
    <n v="2.1815498593573848"/>
    <n v="423.07080831599984"/>
    <n v="0.38103868411816277"/>
    <n v="220.98430591399998"/>
    <n v="1590.7280314129998"/>
    <n v="1874.1181472170001"/>
    <n v="0.37016645400281423"/>
    <n v="0.65088073223649179"/>
    <n v="0.42891896244474337"/>
    <n v="30.33557184694892"/>
    <n v="0.19902949454584634"/>
    <n v="1.4326890533812378"/>
    <n v="1.687924334793979"/>
    <n v="139.718408866"/>
    <n v="19.179813756300835"/>
    <n v="0"/>
    <n v="0"/>
    <n v="81.265897047999971"/>
    <n v="11.155758090648087"/>
    <n v="1181.798015197"/>
    <n v="1.0643862723513071"/>
    <n v="184.55349605299986"/>
    <n v="1130.7863550769998"/>
    <n v="548.07702836200042"/>
    <n v="25.33454045962953"/>
    <n v="75.237153166922724"/>
    <n v="-0.18153221862553204"/>
    <n v="-0.52388857152643076"/>
    <n v="-0.68104926996361947"/>
    <n v="0.1662180890365679"/>
    <n v="0.49362552456340603"/>
    <n v="202.08650240199987"/>
    <n v="961.69267313500029"/>
    <n v="0.18200918957231646"/>
    <n v="0.86614841651692542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956.7737994112422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0.626743820485508"/>
    <n v="133.306309164"/>
    <n v="18.299594184167418"/>
    <n v="234.84819038687908"/>
    <n v="106.61"/>
    <n v="14.634864232674618"/>
    <n v="76.433910800413315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23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0.840297164627117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75.868907632770473"/>
    <n v="-0.49777041995714172"/>
    <n v="297.72637942802976"/>
    <n v="1.9533612588379625"/>
    <n v="-476.98403361200013"/>
    <n v="-0.42959562546120622"/>
    <n v="484.29171089399995"/>
    <n v="2075.0197423069999"/>
    <n v="2075.0197423069999"/>
    <n v="0.70892237903226185"/>
    <n v="0.66407162552623356"/>
    <n v="0.66407162552623356"/>
    <n v="66.481037782041057"/>
    <n v="0.43617728432482983"/>
    <n v="1.8688663377060679"/>
    <n v="1.8688663377060679"/>
    <n v="112.929128401"/>
    <n v="15.502321189971994"/>
    <n v="0"/>
    <n v="0"/>
    <n v="371.36258249299993"/>
    <n v="50.978716592069055"/>
    <n v="2470.9884373670002"/>
    <n v="2.2254955060436616"/>
    <n v="-1036.970855308"/>
    <n v="93.815499768999871"/>
    <n v="93.815499768999871"/>
    <n v="-142.34994541481151"/>
    <n v="12.878502035829911"/>
    <n v="0.77956797285858004"/>
    <n v="-0.94765742289958788"/>
    <n v="-0.94765742289958788"/>
    <n v="-0.93394770428197149"/>
    <n v="8.4494921131895093E-2"/>
    <n v="-961.27574450599991"/>
    <n v="528.27206458299975"/>
    <n v="-0.86577290978603594"/>
    <n v="0.47578818577986676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733.6298160173164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4.67173604816022"/>
    <n v="134.62718101999999"/>
    <n v="18.480916576825898"/>
    <n v="18.480916576825898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8.2410150144335308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62326959092194112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45.574058404729165"/>
    <n v="0.25717257214751138"/>
    <n v="302.67490720115609"/>
    <n v="1.7079822849692339"/>
    <n v="336.34362612299998"/>
    <n v="0.26054389448587489"/>
    <n v="26.404467097999998"/>
    <n v="26.404467097999998"/>
    <n v="2098.99080417"/>
    <n v="9.8508302350224888"/>
    <n v="9.8508302350224888"/>
    <n v="0.71156691194997856"/>
    <n v="3.6246673962607066"/>
    <n v="2.0453851820641439E-2"/>
    <n v="2.0453851820641439E-2"/>
    <n v="1.6259539237068756"/>
    <n v="17.553025422999998"/>
    <n v="2.409587692883322"/>
    <n v="0"/>
    <n v="0"/>
    <n v="8.8514416750000002"/>
    <n v="1.215079703377385"/>
    <n v="716.91766549799991"/>
    <n v="0.55535026112331498"/>
    <n v="305.58702180699999"/>
    <n v="305.58702180699999"/>
    <n v="105.89277682500011"/>
    <n v="41.94939100846846"/>
    <n v="14.536407579540274"/>
    <n v="4.114778903251004E-2"/>
    <n v="4.114778903251004E-2"/>
    <n v="-0.93717803859481674"/>
    <n v="0.23671872032686997"/>
    <n v="8.2028361262358629E-2"/>
    <n v="309.93915902499998"/>
    <n v="490.7252038659999"/>
    <n v="0.24009004266523346"/>
    <n v="0.38013342845648612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733.6298160173164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3.586007205442208"/>
    <n v="127.39420744300001"/>
    <n v="17.488011724580165"/>
    <n v="35.968928301406066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8.277033577046390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2.7132790780788034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43.565820110509428"/>
    <n v="0.2458401645084316"/>
    <n v="320.12518405890739"/>
    <n v="1.8064534929608487"/>
    <n v="336.30831304999992"/>
    <n v="0.2605165397068599"/>
    <n v="160.07253134299998"/>
    <n v="186.47699844099998"/>
    <n v="2219.7014440759999"/>
    <n v="3.0666879943816046"/>
    <n v="3.4616742382385546"/>
    <n v="0.79812687713991504"/>
    <n v="21.973921429372076"/>
    <n v="0.12399795172888378"/>
    <n v="0.14445180354952522"/>
    <n v="1.7194607357416898"/>
    <n v="91.158531441999997"/>
    <n v="12.513767294847296"/>
    <n v="0"/>
    <n v="0"/>
    <n v="68.913999900999983"/>
    <n v="9.4601541345247817"/>
    <n v="983.33941151700014"/>
    <n v="0.7617301473237813"/>
    <n v="157.28962577299995"/>
    <n v="462.87664757999994"/>
    <n v="112.30145871299999"/>
    <n v="21.591898681137348"/>
    <n v="15.416157972010783"/>
    <n v="4.2475091439543089E-2"/>
    <n v="4.159843897886395E-2"/>
    <n v="-0.92696412463857902"/>
    <n v="0.12184221277954785"/>
    <n v="8.6992757219158945E-2"/>
    <n v="176.23578170699994"/>
    <n v="498.05315301799982"/>
    <n v="0.13651858797797611"/>
    <n v="0.3858099219660087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733.6298160173164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6.734447821967983"/>
    <n v="113.415044904"/>
    <n v="15.56902527073197"/>
    <n v="51.537953572138036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8.3259099777642938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7.8606962189819996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19.66984568319344"/>
    <n v="0.11099614528879793"/>
    <n v="329.61312850638336"/>
    <n v="1.8599935805317398"/>
    <n v="198.17741971900003"/>
    <n v="0.15351537155001027"/>
    <n v="93.985145602999992"/>
    <n v="280.46214404399996"/>
    <n v="2154.7576818699999"/>
    <n v="-0.40863404336767428"/>
    <n v="0.39725124216670005"/>
    <n v="0.60828370008650956"/>
    <n v="12.901790130269776"/>
    <n v="7.2804280971486862E-2"/>
    <n v="0.21725608452101206"/>
    <n v="1.6691529569894683"/>
    <n v="59.602106168999995"/>
    <n v="8.1818659765948158"/>
    <n v="0"/>
    <n v="0"/>
    <n v="34.383039433999997"/>
    <n v="4.7199241536749605"/>
    <n v="1041.8551016870001"/>
    <n v="0.80705850981174843"/>
    <n v="49.302978902000049"/>
    <n v="512.179626482"/>
    <n v="246.36166378200005"/>
    <n v="6.7680555529236637"/>
    <n v="33.819243050233553"/>
    <n v="-1.5816964656778265"/>
    <n v="0.42417121856715223"/>
    <n v="-0.81902955699782143"/>
    <n v="3.8191864317311065E-2"/>
    <n v="0.19084062354227166"/>
    <n v="104.19227411600005"/>
    <n v="653.61422151399995"/>
    <n v="8.0711090578523423E-2"/>
    <n v="0.50631313198227323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33.629816017316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145195413486483"/>
    <n v="110.32043213499999"/>
    <n v="15.14421298551467"/>
    <n v="66.682166557652707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8.4294941020027778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2.1072273546245395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44.492073371066233"/>
    <n v="0.25106697427292463"/>
    <n v="307.71643233298704"/>
    <n v="1.7364314078054117"/>
    <n v="338.82384337600007"/>
    <n v="0.26246516015609567"/>
    <n v="129.139390975"/>
    <n v="409.60153501899993"/>
    <n v="2167.7668634070001"/>
    <n v="0.11202237212829069"/>
    <n v="0.29271210065487541"/>
    <n v="0.59886693817829939"/>
    <n v="17.72758140896174"/>
    <n v="0.10003602638171034"/>
    <n v="0.31729211090272241"/>
    <n v="1.6792303378537761"/>
    <n v="89.062279715000003"/>
    <n v="12.226004801439974"/>
    <n v="0"/>
    <n v="0"/>
    <n v="40.077111259999995"/>
    <n v="5.5015766075217636"/>
    <n v="1114.3629770129999"/>
    <n v="0.86322572319436108"/>
    <n v="194.97020558000006"/>
    <n v="707.14983206200009"/>
    <n v="73.842510581999662"/>
    <n v="26.764491962104497"/>
    <n v="10.136714351068427"/>
    <n v="-0.46945346600710647"/>
    <n v="-2.7468521965370307E-2"/>
    <n v="-0.95331744684727748"/>
    <n v="0.1510309478912143"/>
    <n v="5.7201069951635972E-2"/>
    <n v="209.68445240100004"/>
    <n v="456.1560071289997"/>
    <n v="0.16242913377438534"/>
    <n v="0.35335488280385446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33.6298160173164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092008072661542"/>
    <n v="119.067152028"/>
    <n v="16.344917029368805"/>
    <n v="83.027083587021508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8.4698201429227993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4.5802851351042966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86.704105114300589"/>
    <n v="0.48926776566554475"/>
    <n v="355.27468195114369"/>
    <n v="2.0048006908856641"/>
    <n v="663.59286355400025"/>
    <n v="0.51404294773276227"/>
    <n v="139.663017612"/>
    <n v="549.2645526309999"/>
    <n v="2179.802747661"/>
    <n v="9.4305058315764079E-2"/>
    <n v="0.23574208197376367"/>
    <n v="0.60856687398478537"/>
    <n v="19.172209934126855"/>
    <n v="0.10818800684206423"/>
    <n v="0.42548011774478661"/>
    <n v="1.6885537675654234"/>
    <n v="81.210647107"/>
    <n v="11.148173667185018"/>
    <n v="0"/>
    <n v="0"/>
    <n v="58.452370505000005"/>
    <n v="8.0240362669418381"/>
    <n v="1044.704725044"/>
    <n v="0.80926593076337716"/>
    <n v="491.94684902400024"/>
    <n v="1199.0966810860004"/>
    <n v="408.25227223100023"/>
    <n v="67.531895180173734"/>
    <n v="56.042740613278369"/>
    <n v="2.1227367296246551"/>
    <n v="0.35543237508194014"/>
    <n v="-0.69915370573862012"/>
    <n v="0.38107975882348055"/>
    <n v="0.31624692332024162"/>
    <n v="523.92984594200027"/>
    <n v="808.62293361000025"/>
    <n v="0.40585494089069801"/>
    <n v="0.62638846682439209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33.6298160173164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912338783796912"/>
    <n v="117.02006054799999"/>
    <n v="16.063902998024044"/>
    <n v="99.090986585045556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8.6292556164714469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2.1855940980511477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29.452627349303974"/>
    <n v="0.16619998738441641"/>
    <n v="372.76634877541522"/>
    <n v="2.1035054607877983"/>
    <n v="229.8138184430002"/>
    <n v="0.17802206616489397"/>
    <n v="146.85220017099999"/>
    <n v="696.11675280199984"/>
    <n v="2197.6302662180001"/>
    <n v="0.13817138189369182"/>
    <n v="0.21379109368714988"/>
    <n v="0.56080313606633903"/>
    <n v="20.159103384036595"/>
    <n v="0.11375700674755612"/>
    <n v="0.53923712449234273"/>
    <n v="1.7023636059363796"/>
    <n v="57.490605440999992"/>
    <n v="7.8920101799390263"/>
    <n v="0"/>
    <n v="0"/>
    <n v="89.361594730000007"/>
    <n v="12.267093204097568"/>
    <n v="1281.0139802229999"/>
    <n v="0.99231959631694222"/>
    <n v="67.700155887000221"/>
    <n v="1266.7968369730006"/>
    <n v="517.84558727300009"/>
    <n v="9.2935239652673811"/>
    <n v="71.08713876024774"/>
    <n v="-2.6160193514296131"/>
    <n v="0.50314050450040626"/>
    <n v="-0.55592154998803966"/>
    <n v="5.2442980636860294E-2"/>
    <n v="0.40114185485141918"/>
    <n v="82.961618272000223"/>
    <n v="880.20889574900013"/>
    <n v="6.4265059417337844E-2"/>
    <n v="0.68184153302696882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33.6298160173164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396080089110015"/>
    <n v="124.90430323899999"/>
    <n v="17.146210674229298"/>
    <n v="116.23719725927485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8.6545667281525596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2.891239553085279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52.448772304984217"/>
    <n v="0.29596630521393896"/>
    <n v="371.44004395753456"/>
    <n v="2.0960211762319467"/>
    <n v="402.26024739399969"/>
    <n v="0.31160528493130041"/>
    <n v="117.58548041299998"/>
    <n v="813.70223321499986"/>
    <n v="2197.971747181"/>
    <n v="2.9125666524676408E-3"/>
    <n v="0.17799777666277183"/>
    <n v="0.58863844844698998"/>
    <n v="16.141520885264754"/>
    <n v="9.108595086202706E-2"/>
    <n v="0.63032307535436982"/>
    <n v="1.7026281293971581"/>
    <n v="53.39386829099999"/>
    <n v="7.329631491380689"/>
    <n v="0"/>
    <n v="0"/>
    <n v="64.191612121999995"/>
    <n v="8.8118893938840657"/>
    <n v="1065.4255846970002"/>
    <n v="0.82531705542216149"/>
    <n v="264.48595711699971"/>
    <n v="1531.2827940900004"/>
    <n v="507.84242756899971"/>
    <n v="36.307251419719464"/>
    <n v="69.713957218499274"/>
    <n v="-3.644282811592725E-2"/>
    <n v="0.37057485245061428"/>
    <n v="-0.61074224805174482"/>
    <n v="0.20488035435191188"/>
    <n v="0.39339304683478876"/>
    <n v="284.67476698099972"/>
    <n v="854.50033102199984"/>
    <n v="0.22051933406927338"/>
    <n v="0.66192675226294939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33.6298160173164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787599646419615"/>
    <n v="128.97815725100003"/>
    <n v="17.705448085066529"/>
    <n v="133.94264534434137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8.7317632606224613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4.6116099275595515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28.141693348536016"/>
    <n v="0.15880243972914462"/>
    <n v="376.17883954282053"/>
    <n v="2.1227620084555432"/>
    <n v="237.20437867000004"/>
    <n v="0.18374706046958988"/>
    <n v="165.840449124"/>
    <n v="979.54268233899984"/>
    <n v="2183.9158282049998"/>
    <n v="-7.813342272806012E-2"/>
    <n v="0.12507495732842888"/>
    <n v="0.50160841979449189"/>
    <n v="22.765711070401675"/>
    <n v="0.12846598871551751"/>
    <n v="0.75878906406988722"/>
    <n v="1.6917399079885982"/>
    <n v="88.379591563000005"/>
    <n v="12.132288935969799"/>
    <n v="0"/>
    <n v="0"/>
    <n v="77.460857560999997"/>
    <n v="10.633422134431875"/>
    <n v="1166.1199453860002"/>
    <n v="0.90331853619671709"/>
    <n v="39.162199359000027"/>
    <n v="1570.4449934490003"/>
    <n v="556.41885792899996"/>
    <n v="5.3759822781343436"/>
    <n v="76.382275980590791"/>
    <n v="-5.159893607331214"/>
    <n v="0.41757173897812749"/>
    <n v="-0.51033835701306707"/>
    <n v="3.033645101362711E-2"/>
    <n v="0.43102210046694528"/>
    <n v="71.363929546000023"/>
    <n v="918.00492150000002"/>
    <n v="5.5281071754072326E-2"/>
    <n v="0.71111969672748354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33.6298160173164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1.056904631489893"/>
    <n v="133.56201015399998"/>
    <n v="18.334695481164044"/>
    <n v="152.27734082550541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8.7638249460626199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4.8748408706834176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54.464769297941373"/>
    <n v="0.30734249487684245"/>
    <n v="396.74307305620744"/>
    <n v="2.238805148171426"/>
    <n v="430.79709547699969"/>
    <n v="0.33371095591308853"/>
    <n v="192.467079993"/>
    <n v="1172.0097623319998"/>
    <n v="2099.9563204020001"/>
    <n v="-0.30373166514995742"/>
    <n v="2.1739308736074214E-2"/>
    <n v="0.25172633134874389"/>
    <n v="26.420875949318827"/>
    <n v="0.14909193659986983"/>
    <n v="0.90788100066975708"/>
    <n v="1.6267018473770052"/>
    <n v="125.43722925900001"/>
    <n v="17.21936797606552"/>
    <n v="0"/>
    <n v="0"/>
    <n v="67.029850733999993"/>
    <n v="9.2015079732533067"/>
    <n v="1192.1013554589999"/>
    <n v="0.92344467279898579"/>
    <n v="204.29020880299967"/>
    <n v="1774.7352022519999"/>
    <n v="790.18180087199971"/>
    <n v="28.043893348622543"/>
    <n v="108.4720324068291"/>
    <n v="-7.9314983751622465"/>
    <n v="0.64575888674184023"/>
    <n v="-7.4077898307401635E-2"/>
    <n v="0.1582505582769726"/>
    <n v="0.61210330079442088"/>
    <n v="238.33001548399966"/>
    <n v="1147.8810105659998"/>
    <n v="0.1846190193132187"/>
    <n v="0.88918999996116155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733.6298160173164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41.515430300661492"/>
    <n v="134.12176689399999"/>
    <n v="18.411535964169623"/>
    <n v="170.68887678967502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8.8525315159214522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6.5071624945020616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55.826673128888231"/>
    <n v="0.31502766322660275"/>
    <n v="440.14164278726059"/>
    <n v="2.4837015255390367"/>
    <n v="452.11619860000047"/>
    <n v="0.35022550152419313"/>
    <n v="202.73093912600004"/>
    <n v="1374.7407014579999"/>
    <n v="2080.0167182659998"/>
    <n v="-8.9547553183240813E-2"/>
    <n v="3.6481101289072004E-3"/>
    <n v="0.14638316858926936"/>
    <n v="27.829844947675014"/>
    <n v="0.15704269178970745"/>
    <n v="1.0649236924594645"/>
    <n v="1.6112559129470998"/>
    <n v="94.866845462999976"/>
    <n v="13.022825284055235"/>
    <n v="0"/>
    <n v="0"/>
    <n v="107.86409366300006"/>
    <n v="14.807019663619778"/>
    <n v="1200.4678169979998"/>
    <n v="0.92992563543105344"/>
    <n v="203.94735509300043"/>
    <n v="1978.6825573450003"/>
    <n v="1126.2651980900002"/>
    <n v="27.996828181213221"/>
    <n v="154.60780662258267"/>
    <n v="-2.5434649911798264"/>
    <n v="1.091115879642913"/>
    <n v="0.91213221265518629"/>
    <n v="0.15798497143689536"/>
    <n v="0.87244561259193654"/>
    <n v="249.38525947400041"/>
    <n v="1491.5078608440001"/>
    <n v="0.19318280973448568"/>
    <n v="1.1553757423620121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33.62981601731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8.710386764179148"/>
    <n v="65.217052334000002"/>
    <n v="8.9526564727823406"/>
    <n v="179.64153326245736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0637102241189176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4.791739276840909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64.127494580541807"/>
    <n v="0.36186886364595078"/>
    <n v="448.59902506122398"/>
    <n v="2.5314261923596733"/>
    <n v="500.60647932599983"/>
    <n v="0.38778782054505384"/>
    <n v="283.63779865899994"/>
    <n v="1658.3785001169999"/>
    <n v="2142.670211011"/>
    <n v="0.28352010105813896"/>
    <n v="4.2527991817625788E-2"/>
    <n v="0.14329516215015059"/>
    <n v="38.936316242652317"/>
    <n v="0.21971606103512492"/>
    <n v="1.2846397534945895"/>
    <n v="1.6597895664344271"/>
    <n v="119.05245963100002"/>
    <n v="16.342900133811661"/>
    <n v="0"/>
    <n v="0"/>
    <n v="164.58533902799991"/>
    <n v="22.59341610884065"/>
    <n v="1466.8742809270002"/>
    <n v="1.1362936835738455"/>
    <n v="183.50915183799987"/>
    <n v="2162.1917091830001"/>
    <n v="1125.2208538750001"/>
    <n v="25.191178337889504"/>
    <n v="154.46444450084269"/>
    <n v="-5.6587614829040067E-3"/>
    <n v="0.91211337090795341"/>
    <n v="1.053034146017521"/>
    <n v="0.14215280261082586"/>
    <n v="0.87163662592524582"/>
    <n v="216.96868066699986"/>
    <n v="1506.3900391090003"/>
    <n v="0.16807175950992889"/>
    <n v="1.1669040139938884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733.6298160173164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7.421226935214264"/>
    <n v="36.259682461000004"/>
    <n v="4.9775399112337313"/>
    <n v="184.6190731736910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5.8529887754762679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41.587548264091311"/>
    <n v="-0.23467685632481022"/>
    <n v="482.88038442990319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83.482918395235075"/>
    <n v="0.47109073902129223"/>
    <n v="1.7557304925158816"/>
    <n v="1.7557304925158816"/>
    <n v="164.388984147"/>
    <n v="22.566461535865727"/>
    <n v="0"/>
    <n v="0"/>
    <n v="443.75563466300014"/>
    <n v="60.91645685936934"/>
    <n v="2717.8637208609998"/>
    <n v="2.1053551889103943"/>
    <n v="-911.09573950000026"/>
    <n v="1251.0959696829998"/>
    <n v="1251.0959696829998"/>
    <n v="-125.07046665932637"/>
    <n v="171.7439232563277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187.3393635604152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65.231985995218452"/>
    <n v="129.24483819599999"/>
    <n v="17.742056652963687"/>
    <n v="17.742056652963687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8.41187205345609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2.0478100888310351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69.477305388898856"/>
    <n v="0.35771517469543174"/>
    <n v="506.78363141407283"/>
    <n v="2.6092577170247617"/>
    <n v="520.41785038199998"/>
    <n v="0.36782169078116989"/>
    <n v="38.999830975999998"/>
    <n v="38.999830975999998"/>
    <n v="2279.1184828049995"/>
    <n v="0.47701640147678015"/>
    <n v="0.47701640147678015"/>
    <n v="8.5816325768147905E-2"/>
    <n v="5.3536931941751993"/>
    <n v="2.7564357677667239E-2"/>
    <n v="2.7564357677667239E-2"/>
    <n v="1.610838700518457"/>
    <n v="34.63144235"/>
    <n v="4.754023609173136"/>
    <n v="0"/>
    <n v="0"/>
    <n v="4.368388625999998"/>
    <n v="0.59966958500206358"/>
    <n v="778.44143076700004"/>
    <n v="0.55018797496792082"/>
    <n v="467.11866863900002"/>
    <n v="467.11866863900002"/>
    <n v="1412.6276165149998"/>
    <n v="64.123612194723648"/>
    <n v="193.91814444258296"/>
    <n v="0.5285945910818779"/>
    <n v="0.5285945910818779"/>
    <n v="12.340169734613042"/>
    <n v="0.33015081701776455"/>
    <n v="0.99841901650630405"/>
    <n v="481.41801940600004"/>
    <n v="1768.9188757849997"/>
    <n v="0.3402573331035027"/>
    <n v="1.250239074751901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187.3393635604152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22.66472438963309"/>
    <n v="130.170974433"/>
    <n v="17.869191800599509"/>
    <n v="35.611248453563192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8.5748772213114872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4.4341114971488818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64.034417479878812"/>
    <n v="0.32969158356269551"/>
    <n v="527.25222878344221"/>
    <n v="2.7146436101990861"/>
    <n v="497.431218129"/>
    <n v="0.35157516515862014"/>
    <n v="88.52373468799999"/>
    <n v="127.52356566399999"/>
    <n v="2207.5696861500001"/>
    <n v="-0.44697735491973178"/>
    <n v="-0.31614318800638808"/>
    <n v="-5.4654908471485353E-3"/>
    <n v="12.152076151657337"/>
    <n v="6.2566934902988591E-2"/>
    <n v="9.0131292580655845E-2"/>
    <n v="1.5602693371891967"/>
    <n v="71.429146595999995"/>
    <n v="9.805420342259378"/>
    <n v="0"/>
    <n v="0"/>
    <n v="17.094588091999995"/>
    <n v="2.3466558093979568"/>
    <n v="1079.4763643400001"/>
    <n v="0.76295388637880246"/>
    <n v="377.94518084100002"/>
    <n v="845.06384948000004"/>
    <n v="1633.2831715829998"/>
    <n v="51.882341328221479"/>
    <n v="224.20858708966713"/>
    <n v="1.4028614664418471"/>
    <n v="0.82567829657888692"/>
    <n v="13.543739594309752"/>
    <n v="0.26712464865970686"/>
    <n v="1.1543742730098894"/>
    <n v="408.90748344100001"/>
    <n v="2001.5905775190001"/>
    <n v="0.28900823025563155"/>
    <n v="1.4146871210014922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187.3393635604152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2.734409419313884"/>
    <n v="122.033946836"/>
    <n v="16.752183132185465"/>
    <n v="52.363431585748657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8.77076646477111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7.2893776435586233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18.125384261672124"/>
    <n v="9.3321480464638881E-2"/>
    <n v="525.7077673619209"/>
    <n v="2.7066917000880455"/>
    <n v="182.93716830299959"/>
    <n v="0.12929659984287137"/>
    <n v="151.87738189800001"/>
    <n v="279.400947562"/>
    <n v="2265.4619224449998"/>
    <n v="0.6159721935159943"/>
    <n v="-3.7837423143761706E-3"/>
    <n v="5.1376654324733817E-2"/>
    <n v="20.848934097095057"/>
    <n v="0.10734411850042105"/>
    <n v="0.19747541108107691"/>
    <n v="1.6011864967783604"/>
    <n v="96.747322936999993"/>
    <n v="13.280967414480084"/>
    <n v="0"/>
    <n v="0"/>
    <n v="55.130058961000017"/>
    <n v="7.5679666826149701"/>
    <n v="1402.4644502650003"/>
    <n v="0.9912358789736061"/>
    <n v="-19.840132668000422"/>
    <n v="825.22371681199957"/>
    <n v="1564.1400600129991"/>
    <n v="-2.7235498354229302"/>
    <n v="214.71698170132052"/>
    <n v="-1.4024124527533484"/>
    <n v="0.61119980987959344"/>
    <n v="5.3489588274459452"/>
    <n v="-1.402263803578219E-2"/>
    <n v="1.1055052033096846"/>
    <n v="31.059786404999585"/>
    <n v="1928.4580898079996"/>
    <n v="2.195248134245029E-2"/>
    <n v="1.3629984341873327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187.3393635604152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0.63294391509023"/>
    <n v="95.469808026999999"/>
    <n v="13.105596837019551"/>
    <n v="65.469028422768204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8.9126989395799328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2.0948455419348493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46.877063181557702"/>
    <n v="0.24135416236046214"/>
    <n v="528.09275717241235"/>
    <n v="2.7189712069274554"/>
    <n v="356.11122247399965"/>
    <n v="0.25169281157513956"/>
    <n v="112.804719017"/>
    <n v="392.20566657899997"/>
    <n v="2249.1272504869999"/>
    <n v="-0.12648868664064106"/>
    <n v="-4.2470222771975319E-2"/>
    <n v="3.7531889823303466E-2"/>
    <n v="15.485242919227122"/>
    <n v="7.9728284582228526E-2"/>
    <n v="0.27720369566330544"/>
    <n v="1.5896414533992043"/>
    <n v="79.841647855999994"/>
    <n v="10.960244596994432"/>
    <n v="0"/>
    <n v="0"/>
    <n v="32.963071161000002"/>
    <n v="4.5249983222326904"/>
    <n v="1305.2501418950003"/>
    <n v="0.92252660767069339"/>
    <n v="228.67871576799965"/>
    <n v="1053.9024325799992"/>
    <n v="1597.8485702009991"/>
    <n v="31.39182026233058"/>
    <n v="219.3443100015466"/>
    <n v="0.17289057108865968"/>
    <n v="0.49035237625227523"/>
    <n v="20.638600280615339"/>
    <n v="0.16162587777823365"/>
    <n v="1.1293297535282512"/>
    <n v="243.30650345699965"/>
    <n v="1962.0801408639993"/>
    <n v="0.17196452699291101"/>
    <n v="1.3867618766939089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4187.3393635604152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59.697150500467991"/>
    <n v="95.243968615"/>
    <n v="13.074594781555646"/>
    <n v="78.54362320432385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0849926863631492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4.4215182562257214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77.963649214938712"/>
    <n v="0.40140849220774838"/>
    <n v="519.35230127305056"/>
    <n v="2.6739695521934834"/>
    <n v="598.81299030199943"/>
    <n v="0.42322992263416004"/>
    <n v="221.02686007799997"/>
    <n v="613.23252665699988"/>
    <n v="2330.4910929529997"/>
    <n v="0.582572565430586"/>
    <n v="0.1164611364771142"/>
    <n v="6.9129349182486033E-2"/>
    <n v="30.341413460424906"/>
    <n v="0.15621768800256919"/>
    <n v="0.43342138366587457"/>
    <n v="1.6471479091872396"/>
    <n v="106.05382996699998"/>
    <n v="14.558516114081264"/>
    <n v="0"/>
    <n v="0"/>
    <n v="114.97303011099999"/>
    <n v="15.782897346343642"/>
    <n v="1386.6956906110004"/>
    <n v="0.98009081192181535"/>
    <n v="346.91176310699944"/>
    <n v="1400.8141956869986"/>
    <n v="1452.8134842839984"/>
    <n v="47.622235754513802"/>
    <n v="199.43465057588668"/>
    <n v="-0.29481860937770754"/>
    <n v="0.16822456252510531"/>
    <n v="2.5586170196793345"/>
    <n v="0.24519080420517922"/>
    <n v="1.0268216430062438"/>
    <n v="377.78613022399946"/>
    <n v="1815.9364251459986"/>
    <n v="0.26701223463159085"/>
    <n v="1.2834702071768462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4187.3393635604152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1.642960089037011"/>
    <n v="78.971872789999992"/>
    <n v="10.840846416674804"/>
    <n v="89.384469620998658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0950666347032154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39871821774243826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28.41104373311698"/>
    <n v="0.14627886639218099"/>
    <n v="518.31071765686352"/>
    <n v="2.6686067900204451"/>
    <n v="209.74892485300015"/>
    <n v="0.14824665242042109"/>
    <n v="104.63789867200001"/>
    <n v="717.87042532899989"/>
    <n v="2288.276791454"/>
    <n v="-0.28746114426507829"/>
    <n v="3.1250034479758604E-2"/>
    <n v="4.1247395719570923E-2"/>
    <n v="14.364144457903423"/>
    <n v="7.395612733320453E-2"/>
    <n v="0.50737751099907913"/>
    <n v="1.6173116233236577"/>
    <n v="41.662717998999987"/>
    <n v="5.7192404228456422"/>
    <n v="0"/>
    <n v="0"/>
    <n v="62.975180673000018"/>
    <n v="8.6449040350577793"/>
    <n v="1302.17946321"/>
    <n v="0.92035630889071607"/>
    <n v="102.32687559800013"/>
    <n v="1503.1410712849988"/>
    <n v="1487.4402039949982"/>
    <n v="14.046899275213557"/>
    <n v="204.18802588583284"/>
    <n v="0.51147178698962081"/>
    <n v="0.18656838051217473"/>
    <n v="1.8723624195156905"/>
    <n v="7.232273905897646E-2"/>
    <n v="1.0512951666967874"/>
    <n v="105.11102618100013"/>
    <n v="1838.0858330549984"/>
    <n v="7.4290525087216563E-2"/>
    <n v="1.2991249981508877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4187.3393635604152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4.563464213307881"/>
    <n v="89.377975933000002"/>
    <n v="12.26934193012583"/>
    <n v="101.65381155112449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1995684095458046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2.5022372310712955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83.505524225235675"/>
    <n v="0.42994173448523859"/>
    <n v="549.367469577115"/>
    <n v="2.8285075140977569"/>
    <n v="625.78179755500037"/>
    <n v="0.44229097573767856"/>
    <n v="124.68399351199999"/>
    <n v="842.55441884099992"/>
    <n v="2295.3753045530002"/>
    <n v="6.0368959450330273E-2"/>
    <n v="3.545791623552863E-2"/>
    <n v="4.4315199909609859E-2"/>
    <n v="17.115967705053961"/>
    <n v="8.8124335614677238E-2"/>
    <n v="0.59550184661375638"/>
    <n v="1.6223287208121278"/>
    <n v="43.182713863999993"/>
    <n v="5.9278975199144153"/>
    <n v="0"/>
    <n v="0"/>
    <n v="81.501279647999993"/>
    <n v="11.188070185139546"/>
    <n v="1270.8690476599998"/>
    <n v="0.89822668751395385"/>
    <n v="483.6253010680004"/>
    <n v="1986.7663723529993"/>
    <n v="1706.5795479459991"/>
    <n v="66.389556520181713"/>
    <n v="234.27033098629508"/>
    <n v="0.82854812535117239"/>
    <n v="0.29745229295394804"/>
    <n v="2.3604509101676601"/>
    <n v="0.3418173988705614"/>
    <n v="1.2061787932856294"/>
    <n v="501.09780404300039"/>
    <n v="2054.5088701169989"/>
    <n v="0.35416664012300136"/>
    <n v="1.4520887893769354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4187.3393635604152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1.821943518208734"/>
    <n v="97.270508563999996"/>
    <n v="13.352787606015887"/>
    <n v="115.00659915714039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3370089776177672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6.1959886682729737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9.2895469534727351"/>
    <n v="4.7828739078212293E-2"/>
    <n v="530.5153231820517"/>
    <n v="2.731444180922324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21.857825527439466"/>
    <n v="0.11253855965259678"/>
    <n v="0.70804040626635312"/>
    <n v="1.6176543248523776"/>
    <n v="56.525911729000001"/>
    <n v="7.7595820634280539"/>
    <n v="0"/>
    <n v="0"/>
    <n v="102.70090052099999"/>
    <n v="14.098243464011414"/>
    <n v="1498.295060872"/>
    <n v="1.058967178344266"/>
    <n v="-91.555627539000199"/>
    <n v="1895.2107448139991"/>
    <n v="1575.8617210479988"/>
    <n v="-12.568278573966731"/>
    <n v="216.32607013419403"/>
    <n v="-3.3378571438163984"/>
    <n v="0.20679855246107692"/>
    <n v="1.8321500944690872"/>
    <n v="-6.47098205743845E-2"/>
    <n v="1.1137898560699475"/>
    <n v="-48.290572933000199"/>
    <n v="1934.8543676379988"/>
    <n v="-3.4130881890330117E-2"/>
    <n v="1.3675192048035012"/>
    <n v="644.87668385100005"/>
    <n v="79.368149580915528"/>
    <n v="1772.42312030827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4187.3393635604152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4.053725430353097"/>
    <n v="104.06339916"/>
    <n v="14.285280164123684"/>
    <n v="129.29187932126408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4662766436460046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3.8610647087878065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65.243847390281346"/>
    <n v="0.3359185296029869"/>
    <n v="541.29440127439159"/>
    <n v="2.7869420126426836"/>
    <n v="502.24005916299973"/>
    <n v="0.3549739648702851"/>
    <n v="159.86334444100001"/>
    <n v="1161.6445755319999"/>
    <n v="2256.1579321270001"/>
    <n v="-0.16939902425487918"/>
    <n v="-8.8439423741453194E-3"/>
    <n v="7.4383267026762789E-2"/>
    <n v="21.945205343545016"/>
    <n v="0.11298844880716441"/>
    <n v="0.82102885507351764"/>
    <n v="1.5946106088696992"/>
    <n v="73.787150228999977"/>
    <n v="10.129114770822442"/>
    <n v="0"/>
    <n v="0"/>
    <n v="86.076194212000033"/>
    <n v="11.816090572722571"/>
    <n v="1293.6461992040001"/>
    <n v="0.91432515605407694"/>
    <n v="315.41585594599974"/>
    <n v="2210.6266007599988"/>
    <n v="1686.9873681909987"/>
    <n v="43.29864204673634"/>
    <n v="231.58081883230781"/>
    <n v="0.54395973157069077"/>
    <n v="0.24560925931648114"/>
    <n v="1.1349357405211502"/>
    <n v="0.22293008079582255"/>
    <n v="1.1923314037729846"/>
    <n v="342.37671472199975"/>
    <n v="2038.9010668759988"/>
    <n v="0.24198551606312069"/>
    <n v="1.4410574833345495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87.3393635604152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6.54237171946458"/>
    <n v="256.172680254"/>
    <n v="35.166048172194508"/>
    <n v="164.45792749345858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5625126031647891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0977292814228816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77.607523307989609"/>
    <n v="0.39957492021895591"/>
    <n v="563.07525145349302"/>
    <n v="2.8990842522304208"/>
    <n v="573.00953903100014"/>
    <n v="0.40499252153901738"/>
    <n v="214.47531162999999"/>
    <n v="1376.1198871619999"/>
    <n v="2267.9023046309999"/>
    <n v="5.79308346058649E-2"/>
    <n v="1.0032333388669823E-3"/>
    <n v="9.0328882799379784E-2"/>
    <n v="29.442051092445638"/>
    <n v="0.15158717499151617"/>
    <n v="0.97261603006503372"/>
    <n v="1.6029113136752977"/>
    <n v="79.924891737999985"/>
    <n v="10.971671882533037"/>
    <n v="0"/>
    <n v="0"/>
    <n v="134.55041989200001"/>
    <n v="18.470379209912601"/>
    <n v="1417.798849581"/>
    <n v="1.0020739481893035"/>
    <n v="350.86905565100017"/>
    <n v="2561.4956564109989"/>
    <n v="1833.9090687489984"/>
    <n v="48.165472215543971"/>
    <n v="251.74946286663857"/>
    <n v="0.72039032078157206"/>
    <n v="0.29454603362351262"/>
    <n v="0.62831016341361723"/>
    <n v="0.24798774522743977"/>
    <n v="1.2961729385551231"/>
    <n v="358.53422740100018"/>
    <n v="2148.0500348029982"/>
    <n v="0.25340534654750119"/>
    <n v="1.5182019508051778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187.3393635604152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2.248628485170869"/>
    <n v="141.99710550600003"/>
    <n v="19.492621334894324"/>
    <n v="183.95054882835291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6049765933397744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1.5632030751591335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70.859959127637168"/>
    <n v="0.36483399170952824"/>
    <n v="569.80771600058836"/>
    <n v="2.933747437829151"/>
    <n v="527.10612103699941"/>
    <n v="0.372548836514004"/>
    <n v="341.19722061900001"/>
    <n v="1717.317107781"/>
    <n v="2325.4617265910001"/>
    <n v="0.2029328327611235"/>
    <n v="3.5539900969436156E-2"/>
    <n v="8.5310149289727466E-2"/>
    <n v="46.837773195056698"/>
    <n v="0.2411518714928714"/>
    <n v="1.2137679015579053"/>
    <n v="1.6435932462611491"/>
    <n v="138.72823384699998"/>
    <n v="19.043887698992407"/>
    <n v="0"/>
    <n v="0"/>
    <n v="202.46898677200002"/>
    <n v="27.793885496064288"/>
    <n v="1643.2813342800002"/>
    <n v="1.1614407890896443"/>
    <n v="174.99344042799936"/>
    <n v="2736.4890968389982"/>
    <n v="1825.3933573389982"/>
    <n v="24.022185932580474"/>
    <n v="250.58047046132955"/>
    <n v="-4.640483226426817E-2"/>
    <n v="0.26560891211307092"/>
    <n v="0.62225340123475847"/>
    <n v="0.12368212021665684"/>
    <n v="1.2901541915680019"/>
    <n v="185.90890041799935"/>
    <n v="2116.9902545539981"/>
    <n v="0.1313969650211326"/>
    <n v="1.496249473813674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187.3393635604152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7.486668897149897"/>
    <n v="140.642880478"/>
    <n v="19.306720392906985"/>
    <n v="203.25726922125989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4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4.7775999515922631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129.8348197894538"/>
    <n v="-0.66847562643031366"/>
    <n v="481.56044447522584"/>
    <n v="2.4793920483477661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01.12172817351666"/>
    <n v="0.52064161752699745"/>
    <n v="1.7344095190849027"/>
    <n v="1.7344095190849027"/>
    <n v="225.277738994"/>
    <n v="30.924951925908442"/>
    <n v="0"/>
    <n v="0"/>
    <n v="511.35959970499988"/>
    <n v="70.196776247608227"/>
    <n v="3536.7880307689998"/>
    <n v="2.4997362262980767"/>
    <n v="-1682.4397675899995"/>
    <n v="1054.0493292489987"/>
    <n v="1054.0493292489987"/>
    <n v="-230.95654796297049"/>
    <n v="144.69438915768541"/>
    <n v="0.84661138741939967"/>
    <n v="-0.15749922085028245"/>
    <n v="-0.15749922085028245"/>
    <n v="-1.189117243957311"/>
    <n v="0.74498252926286335"/>
    <n v="-1649.0789701679996"/>
    <n v="1338.1370525969987"/>
    <n v="-1.1655384506769479"/>
    <n v="0.94577046660078057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418.1935489342322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8.3730911008868"/>
    <n v="168.511634867"/>
    <n v="23.132397504029484"/>
    <n v="23.132397504029484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6145672289320583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1.5460533747943761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80.08247214539081"/>
    <n v="0.39624487756822246"/>
    <n v="492.16561123171772"/>
    <n v="2.4352158111670614"/>
    <n v="594.1692342529999"/>
    <n v="0.4035776476604227"/>
    <n v="27.989961966999999"/>
    <n v="27.989961966999999"/>
    <n v="2442.9445774709998"/>
    <n v="-0.28230555706190963"/>
    <n v="-0.28230555706190963"/>
    <n v="7.1881341800349441E-2"/>
    <n v="3.8423158546550154"/>
    <n v="1.9011625573222828E-2"/>
    <n v="1.9011625573222828E-2"/>
    <n v="1.6593215688456922"/>
    <n v="10.219476956999999"/>
    <n v="1.4028764449361386"/>
    <n v="0"/>
    <n v="0"/>
    <n v="17.770485010000002"/>
    <n v="2.4394394097188767"/>
    <n v="973.54374633500004"/>
    <n v="0.66126024773792957"/>
    <n v="555.38356440699988"/>
    <n v="555.38356440699988"/>
    <n v="1142.3142250169985"/>
    <n v="76.240156290735783"/>
    <n v="156.81093325369761"/>
    <n v="0.18895604413578471"/>
    <n v="0.18895604413578471"/>
    <n v="-0.19135502402598747"/>
    <n v="0.37723325199499963"/>
    <n v="0.7758942423213685"/>
    <n v="566.1792722859999"/>
    <n v="1422.8983054769988"/>
    <n v="0.38456602208719992"/>
    <n v="0.9664754044466236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18.1935489342322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935552659965111"/>
    <n v="154.494627052"/>
    <n v="21.208215848266761"/>
    <n v="44.340613352296245"/>
    <n v="123.943000029"/>
    <n v="17.014247988132457"/>
    <n v="17.014247988132457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9.7761518061336741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4.4564930416380735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4.0398802935021525"/>
    <n v="1.9989166535503478E-2"/>
    <n v="432.17107404534119"/>
    <n v="2.13836523443887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7.9087874496478383"/>
    <n v="3.9132364807736159E-2"/>
    <n v="5.8143990380958986E-2"/>
    <n v="1.6383259456191543"/>
    <n v="46.042951591000005"/>
    <n v="6.320536022942453"/>
    <n v="0"/>
    <n v="0"/>
    <n v="11.569870543999997"/>
    <n v="1.588251426705386"/>
    <n v="1447.0534301949999"/>
    <n v="0.98288229300740704"/>
    <n v="-28.183670538999664"/>
    <n v="527.19989386800023"/>
    <n v="736.18537363699886"/>
    <n v="-3.8689071561456858"/>
    <n v="101.0596847693304"/>
    <n v="-1.0745707895422443"/>
    <n v="-0.37614193981625599"/>
    <n v="-0.54926041825100169"/>
    <n v="-1.9143198272232678E-2"/>
    <n v="0.50003928881972282"/>
    <n v="2.9349168440003339"/>
    <n v="1016.9257388799991"/>
    <n v="1.9934839565864419E-3"/>
    <n v="0.69072660427883004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418.1935489342322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78.253150662763446"/>
    <n v="194.48714618499997"/>
    <n v="26.698180090214951"/>
    <n v="71.038793442511192"/>
    <n v="0"/>
    <n v="0"/>
    <n v="17.014247988132457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9.9868336087396425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5.0672480861072096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3.0494922122153185"/>
    <n v="-1.5088765817328152E-2"/>
    <n v="410.99619757145371"/>
    <n v="2.0335927903429356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23.072023605510072"/>
    <n v="0.11415945242323118"/>
    <n v="0.17230344280419016"/>
    <n v="1.6493257038244928"/>
    <n v="81.77041534300001"/>
    <n v="11.225015728301461"/>
    <n v="0"/>
    <n v="0"/>
    <n v="86.301416242000002"/>
    <n v="11.847007877208613"/>
    <n v="1782.223408459"/>
    <n v="1.2105398417262336"/>
    <n v="-190.28634342300015"/>
    <n v="336.91355044500006"/>
    <n v="565.73916288199916"/>
    <n v="-26.121515817725392"/>
    <n v="77.661718787027951"/>
    <n v="8.590981401546145"/>
    <n v="-0.59173065002716729"/>
    <n v="-0.63830658305797916"/>
    <n v="-0.12924821824055932"/>
    <n v="0.38426708651844199"/>
    <n v="-154.90300480100015"/>
    <n v="830.96294767399934"/>
    <n v="-0.10521478846294401"/>
    <n v="0.5644150729831404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418.1935489342322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59.07839638373558"/>
    <n v="185.42805576900003"/>
    <n v="25.454595451722472"/>
    <n v="96.493388894233661"/>
    <n v="53.887500000000003"/>
    <n v="7.3973946753424018"/>
    <n v="24.411642663474858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186963497658857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2.2607102632283733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15.798127118562364"/>
    <n v="7.8168502772204357E-2"/>
    <n v="379.91726150845841"/>
    <n v="1.8798154544875385"/>
    <n v="130.86995377899984"/>
    <n v="8.8890816034859918E-2"/>
    <n v="193.54750977899999"/>
    <n v="447.22212546600002"/>
    <n v="2508.9709053669994"/>
    <n v="0.71577493801329206"/>
    <n v="0.140274513030062"/>
    <n v="0.11553088195598371"/>
    <n v="26.569191709857684"/>
    <n v="0.13146330069638254"/>
    <n v="0.3037667435005727"/>
    <n v="1.7041686402855725"/>
    <n v="103.06396914000001"/>
    <n v="14.148083628594568"/>
    <n v="0"/>
    <n v="0"/>
    <n v="90.483540638999983"/>
    <n v="12.421108081263119"/>
    <n v="1787.4716431750001"/>
    <n v="1.2141046008873435"/>
    <n v="-78.463535966000165"/>
    <n v="258.45001447899989"/>
    <n v="258.59691114799938"/>
    <n v="-10.771064591295323"/>
    <n v="35.49883393340199"/>
    <n v="-1.3431169171231634"/>
    <n v="-0.75476855685179234"/>
    <n v="-0.83815931248386732"/>
    <n v="-5.3294797924178183E-2"/>
    <n v="0.17564681420196576"/>
    <n v="-62.677556000000166"/>
    <n v="524.97888821699917"/>
    <n v="-4.2572484661522622E-2"/>
    <n v="0.3565814797603361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418.1935489342322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191170478172069"/>
    <n v="195.53715674400001"/>
    <n v="26.842320058077632"/>
    <n v="123.33570895231129"/>
    <n v="0"/>
    <n v="0"/>
    <n v="24.411642663474858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42945102752847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2.0941900564253566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63.685936627505477"/>
    <n v="0.31511547390755607"/>
    <n v="365.63954892102527"/>
    <n v="1.8091699021637975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22.200341140651499"/>
    <n v="0.10984640235980189"/>
    <n v="0.41361314586037456"/>
    <n v="1.6638869392066393"/>
    <n v="70.807023768000008"/>
    <n v="9.7200185682810716"/>
    <n v="0"/>
    <n v="0"/>
    <n v="90.914898032999972"/>
    <n v="12.480322572370428"/>
    <n v="1755.264793517"/>
    <n v="1.1922287381293706"/>
    <n v="302.20842944200035"/>
    <n v="560.6584439210003"/>
    <n v="213.89357748300037"/>
    <n v="41.485595486853974"/>
    <n v="29.362193665742183"/>
    <n v="-0.12886081828021223"/>
    <n v="-0.59976244840520221"/>
    <n v="-0.85277285777092349"/>
    <n v="0.20526907154775417"/>
    <n v="0.14528296295715823"/>
    <n v="316.83164003800033"/>
    <n v="464.02439803100015"/>
    <n v="0.2152015968172529"/>
    <n v="0.31517935331982266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418.1935489342322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71.283191955447776"/>
    <n v="202.21095507699999"/>
    <n v="27.758464252052914"/>
    <n v="151.09417320436421"/>
    <n v="11.202500000000001"/>
    <n v="1.5378207163168316"/>
    <n v="25.949463379791688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606981134839462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1.5972599549014521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7.970942257808419"/>
    <n v="3.9439904319068325E-2"/>
    <n v="345.19944744571666"/>
    <n v="1.7080330954495726"/>
    <n v="69.218869484999843"/>
    <n v="4.7015541886127221E-2"/>
    <n v="143.86700422900003"/>
    <n v="752.811051496"/>
    <n v="2488.8950726469998"/>
    <n v="0.37490341506157665"/>
    <n v="4.8672608501717951E-2"/>
    <n v="8.7672209036182336E-2"/>
    <n v="19.749311269609237"/>
    <n v="9.7718804333058212E-2"/>
    <n v="0.51133195019343269"/>
    <n v="1.6905325297687637"/>
    <n v="79.010564409999972"/>
    <n v="10.846157800275234"/>
    <n v="0"/>
    <n v="0"/>
    <n v="64.856439819000059"/>
    <n v="8.9031534693340006"/>
    <n v="1613.6006024430001"/>
    <n v="1.0960061508672754"/>
    <n v="-85.801405492000185"/>
    <n v="474.85703842900011"/>
    <n v="25.765296392999915"/>
    <n v="-11.778369011800816"/>
    <n v="3.536925378727819"/>
    <n v="-1.8385031301950265"/>
    <n v="-0.68409017124184068"/>
    <n v="-0.9826780960177095"/>
    <n v="-5.8278900013989873E-2"/>
    <n v="1.7500565680808777E-2"/>
    <n v="-74.648134744000188"/>
    <n v="284.2652371059998"/>
    <n v="-5.0703262446930984E-2"/>
    <n v="0.19308151464136916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18.1935489342322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7.03719335393221"/>
    <n v="205.87212564800001"/>
    <n v="28.261050634561585"/>
    <n v="179.35522383892578"/>
    <n v="22.54"/>
    <n v="3.0941735278537275"/>
    <n v="29.043636907645414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0.88449191141733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2.5673451287031153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50.22976939729115"/>
    <n v="0.24853489523868583"/>
    <n v="311.92369261777213"/>
    <n v="1.5433859879795273"/>
    <n v="383.83389263899983"/>
    <n v="0.26071154572374039"/>
    <n v="244.86899949600001"/>
    <n v="997.68005099200002"/>
    <n v="2609.0800786310001"/>
    <n v="0.96391687977521379"/>
    <n v="0.18411348713165343"/>
    <n v="0.13666818382847867"/>
    <n v="33.614337889642897"/>
    <n v="0.16632240295275433"/>
    <n v="0.67765435314618705"/>
    <n v="1.7721658072979456"/>
    <n v="124.289732688"/>
    <n v="17.061845637410194"/>
    <n v="0"/>
    <n v="0"/>
    <n v="120.57926680800001"/>
    <n v="16.55249225223271"/>
    <n v="1839.9711801579999"/>
    <n v="1.2497638683441952"/>
    <n v="121.0377578409998"/>
    <n v="595.89479626999992"/>
    <n v="-336.82224683400045"/>
    <n v="16.61543150764825"/>
    <n v="-46.237199633805645"/>
    <n v="-0.74972823470213523"/>
    <n v="-0.70006800771232092"/>
    <n v="-1.1973668600677843"/>
    <n v="8.2212492285931499E-2"/>
    <n v="-0.22877981931841812"/>
    <n v="138.96489314299981"/>
    <n v="-77.867673794000609"/>
    <n v="9.4389142770986062E-2"/>
    <n v="-5.289007038218799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8.1935489342322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485927268546497"/>
    <n v="203.783322793"/>
    <n v="27.974310683414895"/>
    <n v="207.32953452234068"/>
    <n v="11.710835078000001"/>
    <n v="1.6076023020145715"/>
    <n v="30.651239209659984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044831426088935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5.5163024741711295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14.285721218518027"/>
    <n v="7.0685178710872695E-2"/>
    <n v="316.91986688281742"/>
    <n v="1.5681068589382581"/>
    <n v="142.58558630900046"/>
    <n v="9.6848426669573981E-2"/>
    <n v="226.32655082999995"/>
    <n v="1224.006601822"/>
    <n v="2676.1798172109998"/>
    <n v="0.42140979670338119"/>
    <n v="0.22183023981092487"/>
    <n v="0.16926976495760471"/>
    <n v="31.068927339335708"/>
    <n v="0.15372781308999137"/>
    <n v="0.83138216623617844"/>
    <n v="1.8177419716188585"/>
    <n v="146.819510108"/>
    <n v="20.154615862849443"/>
    <n v="0"/>
    <n v="0"/>
    <n v="79.507040721999942"/>
    <n v="10.914311476486271"/>
    <n v="1697.6232656819996"/>
    <n v="1.1530768755452221"/>
    <n v="-122.25993873899947"/>
    <n v="473.63485753100042"/>
    <n v="-367.52655803399978"/>
    <n v="-16.783206120817685"/>
    <n v="-50.452127180656603"/>
    <n v="0.33536235865916675"/>
    <n v="-0.75008855409508346"/>
    <n v="-1.2332225937879771"/>
    <n v="-8.3042634379118685E-2"/>
    <n v="-0.24963511268060001"/>
    <n v="-83.740964520999469"/>
    <n v="-113.31806538199994"/>
    <n v="-5.6879386420417385E-2"/>
    <n v="-7.696904455477807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18.1935489342322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795430864690402"/>
    <n v="212.41151109399999"/>
    <n v="29.158743329124363"/>
    <n v="236.48827785146506"/>
    <n v="0"/>
    <n v="0"/>
    <n v="30.651239209659984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196352215050979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5.694000797965451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71.239448104255274"/>
    <n v="0.3524899473738719"/>
    <n v="322.91546759679136"/>
    <n v="1.5977728520977026"/>
    <n v="558.71490656499998"/>
    <n v="0.37949599997010802"/>
    <n v="179.081099765"/>
    <n v="1403.0877015870001"/>
    <n v="2695.3975725350001"/>
    <n v="0.1202136449177853"/>
    <n v="0.20784595489926527"/>
    <n v="0.19468479318462673"/>
    <n v="24.583318466361817"/>
    <n v="0.12163727910695889"/>
    <n v="0.95301944534313743"/>
    <n v="1.8307952501123577"/>
    <n v="79.327765068999994"/>
    <n v="10.889701450767499"/>
    <n v="0"/>
    <n v="0"/>
    <n v="99.75333469600001"/>
    <n v="13.69361701559432"/>
    <n v="1521.280634535"/>
    <n v="1.0332996468402904"/>
    <n v="339.87400918900005"/>
    <n v="813.50886672000047"/>
    <n v="-343.06840479099947"/>
    <n v="46.656129637893457"/>
    <n v="-47.094639589499465"/>
    <n v="7.7542560977618136E-2"/>
    <n v="-0.6320007791273653"/>
    <n v="-1.2033615729789848"/>
    <n v="0.23085266826691303"/>
    <n v="-0.23302239801465488"/>
    <n v="379.63380680000006"/>
    <n v="-76.060973303999674"/>
    <n v="0.2578587208631492"/>
    <n v="-5.1662904969124818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18.1935489342322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79193751513715"/>
    <n v="198.25317643899999"/>
    <n v="27.215161062576222"/>
    <n v="263.70343891404127"/>
    <n v="0"/>
    <n v="0"/>
    <n v="30.651239209659984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388056571888798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1.6091996330526432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4.3126233218490633"/>
    <n v="2.1338688159644896E-2"/>
    <n v="249.62056761065077"/>
    <n v="1.2351126108072501"/>
    <n v="42.652634200999479"/>
    <n v="2.8970954376325408E-2"/>
    <n v="154.06207348399997"/>
    <n v="1557.149775071"/>
    <n v="2634.9843343889997"/>
    <n v="-0.28167921839983778"/>
    <n v="0.13155095685910156"/>
    <n v="0.16185971900483875"/>
    <n v="21.148837152637462"/>
    <n v="0.10464360257314345"/>
    <n v="1.0576630479162807"/>
    <n v="1.7897607583666442"/>
    <n v="69.271594979999989"/>
    <n v="9.509242920111852"/>
    <n v="0"/>
    <n v="0"/>
    <n v="84.790478503999978"/>
    <n v="11.639594232525612"/>
    <n v="1734.5386898820002"/>
    <n v="1.1781509440128586"/>
    <n v="-122.64608184700049"/>
    <n v="690.86278487300001"/>
    <n v="-816.58354228900009"/>
    <n v="-16.836213830788399"/>
    <n v="-112.09632563583186"/>
    <n v="-1.3495494398029595"/>
    <n v="-0.73028930064984299"/>
    <n v="-1.4452693736042392"/>
    <n v="-8.3304914413498549E-2"/>
    <n v="-0.55464814755939396"/>
    <n v="-111.40943928300049"/>
    <n v="-546.00463998800012"/>
    <n v="-7.5672648196818043E-2"/>
    <n v="-0.37086280391994314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18.193548934232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6.323987316419391"/>
    <n v="191.59777972699999"/>
    <n v="26.301542947064462"/>
    <n v="290.00498186110576"/>
    <n v="0"/>
    <n v="0"/>
    <n v="30.651239209659984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00278847160245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191626048274820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26.276598705166716"/>
    <n v="-0.13001556218113536"/>
    <n v="152.48400977784689"/>
    <n v="0.75448479757017761"/>
    <n v="-183.09523980099996"/>
    <n v="-0.12436380397515591"/>
    <n v="643.89407579099986"/>
    <n v="2201.043850862"/>
    <n v="2937.6811895609999"/>
    <n v="0.88716096403964606"/>
    <n v="0.28167584244591759"/>
    <n v="0.26326791620323942"/>
    <n v="88.390417216253468"/>
    <n v="0.43735225836274721"/>
    <n v="1.4950153062790281"/>
    <n v="1.9953615833876621"/>
    <n v="408.466213783"/>
    <n v="56.072109392635319"/>
    <n v="0"/>
    <n v="0"/>
    <n v="235.42786200799986"/>
    <n v="32.318307823618163"/>
    <n v="2772.6766113230001"/>
    <n v="1.8832855018614738"/>
    <n v="-835.31014521399982"/>
    <n v="-144.44736034099981"/>
    <n v="-1826.887127930999"/>
    <n v="-114.66701592142019"/>
    <n v="-250.7855274898325"/>
    <n v="-5.7733797516695278"/>
    <n v="-1.0527856516979568"/>
    <n v="-2.0008183280529619"/>
    <n v="-0.56736782054388257"/>
    <n v="-1.2408767858174841"/>
    <n v="-826.9893155919998"/>
    <n v="-1558.9028559979993"/>
    <n v="-0.56171606233790305"/>
    <n v="-1.0588537933064663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418.1935489342322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2.606178030394091"/>
    <n v="197.28119870199998"/>
    <n v="27.081733033140175"/>
    <n v="317.08671489424592"/>
    <n v="54.11499997"/>
    <n v="7.4286246835394518"/>
    <n v="38.079863893199438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3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3.5146117807557729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135.74792455374347"/>
    <n v="-0.67167531550827964"/>
    <n v="146.57090501355725"/>
    <n v="0.72522699107888711"/>
    <n v="-964.33571880100021"/>
    <n v="-0.6550058779767014"/>
    <n v="680.88847224800008"/>
    <n v="2881.9323231100002"/>
    <n v="2881.9323231100002"/>
    <n v="-7.5680207236657027E-2"/>
    <n v="0.17440335016972286"/>
    <n v="0.17440335016972286"/>
    <n v="93.468814829216029"/>
    <n v="0.46247996716696294"/>
    <n v="1.9574952734459912"/>
    <n v="1.9574952734459912"/>
    <n v="232.79847300799997"/>
    <n v="31.957359028665664"/>
    <n v="0"/>
    <n v="0"/>
    <n v="448.08999924000011"/>
    <n v="61.511455800550365"/>
    <n v="3525.8167837590004"/>
    <n v="2.3948410009145644"/>
    <n v="-1669.7658548180002"/>
    <n v="-1814.2132151589999"/>
    <n v="-1814.2132151589999"/>
    <n v="-229.21673938295947"/>
    <n v="-249.04571890982149"/>
    <n v="-7.5330558728732289E-3"/>
    <n v="-2.7211843552441817"/>
    <n v="-2.7211843552441817"/>
    <n v="-1.1341552826752426"/>
    <n v="-1.2322682823671038"/>
    <n v="-1645.2241910490002"/>
    <n v="-1555.0480768789998"/>
    <n v="-1.1174858451436642"/>
    <n v="-1.0562355111750257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303.5727905966605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0.46508245490985"/>
    <n v="273.39696908600001"/>
    <n v="37.530508622065"/>
    <n v="37.530508622065"/>
    <n v="109.384"/>
    <n v="15.015664470752091"/>
    <n v="15.015664470752091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0.703142389880849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2.8327855561628605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14.081251542260057"/>
    <n v="6.1663134178244573E-2"/>
    <n v="80.56968441042649"/>
    <n v="0.35282227901324381"/>
    <n v="122.3577602379996"/>
    <n v="7.3554053531007968E-2"/>
    <n v="278.946520013"/>
    <n v="278.946520013"/>
    <n v="3132.888881156"/>
    <n v="8.9659485190396584"/>
    <n v="8.9659485190396584"/>
    <n v="0.28242323221235277"/>
    <n v="38.292322001381748"/>
    <n v="0.16768570481688663"/>
    <n v="0.16768570481688663"/>
    <n v="1.8833025058894743"/>
    <n v="187.27544246599999"/>
    <n v="25.708195053034203"/>
    <n v="0"/>
    <n v="0"/>
    <n v="91.67107754700001"/>
    <n v="12.584126948347544"/>
    <n v="1941.3476129810003"/>
    <n v="1.1670202688390887"/>
    <n v="-176.3693998530004"/>
    <n v="-176.3693998530004"/>
    <n v="-2545.9661794190001"/>
    <n v="-24.211070459121689"/>
    <n v="-349.49694565967894"/>
    <n v="-1.3175632322524982"/>
    <n v="-1.3175632322524982"/>
    <n v="-3.228779195480223"/>
    <n v="-0.10602257063864207"/>
    <n v="-1.5304802268762301"/>
    <n v="-156.5887597750004"/>
    <n v="-2277.81610894"/>
    <n v="-9.4131651285878651E-2"/>
    <n v="-1.3692846917504524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303.5727905966605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76.458087715156424"/>
    <n v="185.15740321999999"/>
    <n v="25.417441682762309"/>
    <n v="62.947950304827309"/>
    <n v="82.38"/>
    <n v="11.308696327621565"/>
    <n v="26.324360798373654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0.889250090310078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0993709362288719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35.291215867491353"/>
    <n v="-0.15454357681343114"/>
    <n v="41.238588249432972"/>
    <n v="0.18058768376621348"/>
    <n v="-249.40784925199961"/>
    <n v="-0.14992885011340629"/>
    <n v="144.478443113"/>
    <n v="423.42496312599997"/>
    <n v="3219.7545021340002"/>
    <n v="1.5077480629998301"/>
    <n v="3.9463924283288252"/>
    <n v="0.33487129510833724"/>
    <n v="19.833246407531732"/>
    <n v="8.6851664480778593E-2"/>
    <n v="0.25453736929766518"/>
    <n v="1.9355208410648823"/>
    <n v="92.11894043400001"/>
    <n v="12.645607227365447"/>
    <n v="0"/>
    <n v="0"/>
    <n v="52.359502678999988"/>
    <n v="7.1876391801662862"/>
    <n v="1865.0574598099995"/>
    <n v="1.1211592625627913"/>
    <n v="-401.56292738399964"/>
    <n v="-577.93232723699998"/>
    <n v="-2919.345436264"/>
    <n v="-55.124462275023085"/>
    <n v="-400.75250077855634"/>
    <n v="13.248070592094443"/>
    <n v="-2.0962299764455228"/>
    <n v="-4.9655031746168348"/>
    <n v="-0.24139524129420975"/>
    <n v="-1.7549331572986684"/>
    <n v="-393.88629236499963"/>
    <n v="-2674.6373181489998"/>
    <n v="-0.23678051459418489"/>
    <n v="-1.6078295000864706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303.5727905966605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78.289999814616223"/>
    <n v="213.81511933999997"/>
    <n v="29.351423341469101"/>
    <n v="92.299373646296402"/>
    <n v="59.645000000000003"/>
    <n v="8.1877542177833007"/>
    <n v="34.512115016156955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0.86128585984245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8.9894090778390261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11073649261327194"/>
    <n v="-4.8492558931621902E-4"/>
    <n v="44.177343969035043"/>
    <n v="0.1934567734001183"/>
    <n v="61.964139991000394"/>
    <n v="3.7249077304419835E-2"/>
    <n v="219.56495972499999"/>
    <n v="642.98992285099996"/>
    <n v="3271.2476302739997"/>
    <n v="0.30637571837228439"/>
    <n v="1.5347034472079857"/>
    <n v="0.34717476113488388"/>
    <n v="30.140731411950526"/>
    <n v="0.13198911756584056"/>
    <n v="0.38652648686350571"/>
    <n v="1.9664753820463565"/>
    <n v="174.44112775599999"/>
    <n v="23.946367332367579"/>
    <n v="0"/>
    <n v="0"/>
    <n v="45.123831969000008"/>
    <n v="6.194364079582944"/>
    <n v="1817.4958540909997"/>
    <n v="1.0925681140629222"/>
    <n v="-220.37163734699959"/>
    <n v="-798.30396458399957"/>
    <n v="-2949.4307301879994"/>
    <n v="-30.2514679045638"/>
    <n v="-404.88245286539473"/>
    <n v="0.15810537625982368"/>
    <n v="-3.369462325067035"/>
    <n v="-6.2134109209674531"/>
    <n v="-0.13247404315515676"/>
    <n v="-1.7730186086462381"/>
    <n v="-157.6008197339996"/>
    <n v="-2677.3351330819996"/>
    <n v="-9.4740040261420716E-2"/>
    <n v="-1.6094512625608137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303.5727905966605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4.588172214586763"/>
    <n v="255.32029041799998"/>
    <n v="35.049036545488079"/>
    <n v="127.34841019178448"/>
    <n v="41.24"/>
    <n v="5.6612119027811767"/>
    <n v="40.17332691893813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0.918444644949972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1.9439932862607241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50.926729574444195"/>
    <n v="0.22301297221937891"/>
    <n v="79.305946424916854"/>
    <n v="0.34728825068254066"/>
    <n v="384.55829852299996"/>
    <n v="0.23117309127214311"/>
    <n v="164.258968173"/>
    <n v="807.24889102399993"/>
    <n v="3241.9590886679998"/>
    <n v="-0.15132481755741922"/>
    <n v="0.80502896671951629"/>
    <n v="0.29214694428422749"/>
    <n v="22.548613621715376"/>
    <n v="9.8742514691706501E-2"/>
    <n v="0.4852690015552123"/>
    <n v="1.9488688897981938"/>
    <n v="84.435197314999996"/>
    <n v="11.590823085677867"/>
    <n v="0"/>
    <n v="0"/>
    <n v="79.823770858000003"/>
    <n v="10.957790536037509"/>
    <n v="1796.4338329950001"/>
    <n v="1.079906906272317"/>
    <n v="206.72490660799994"/>
    <n v="-591.5790579759996"/>
    <n v="-2664.2422876139995"/>
    <n v="28.378115952728816"/>
    <n v="-365.73327232137063"/>
    <n v="-3.6346621276101807"/>
    <n v="-3.2889496027637786"/>
    <n v="-11.302684110906524"/>
    <n v="0.12427045752767239"/>
    <n v="-1.6015806391156531"/>
    <n v="220.29933034999993"/>
    <n v="-2394.3582467319993"/>
    <n v="0.13243057658043658"/>
    <n v="-1.4393427463037316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303.5727905966605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2.176973536431092"/>
    <n v="232.43347388300003"/>
    <n v="31.907253854297224"/>
    <n v="159.25566404608171"/>
    <n v="0"/>
    <n v="0"/>
    <n v="40.17332691893813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0.948279663596827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2.941779149351595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51.395943263101913"/>
    <n v="0.22506770340255086"/>
    <n v="67.015953060513269"/>
    <n v="0.29346920572019791"/>
    <n v="394.94365199700042"/>
    <n v="0.23741613498166531"/>
    <n v="177.41678485099999"/>
    <n v="984.66567587499992"/>
    <n v="3257.6539517179999"/>
    <n v="9.7048457470797711E-2"/>
    <n v="0.61700517526080612"/>
    <n v="0.32983598395981417"/>
    <n v="24.35485000367721"/>
    <n v="0.10665219488201318"/>
    <n v="0.59192119643722541"/>
    <n v="1.9583036881689393"/>
    <n v="82.945827092000002"/>
    <n v="11.38637011685887"/>
    <n v="0"/>
    <n v="0"/>
    <n v="94.470957758999987"/>
    <n v="12.968479886818344"/>
    <n v="1792.8777836989998"/>
    <n v="1.0777692254274884"/>
    <n v="196.98515179600042"/>
    <n v="-394.59390617999918"/>
    <n v="-2769.4655652599995"/>
    <n v="27.041093259424699"/>
    <n v="-380.1777745487999"/>
    <n v="-0.34818114716483883"/>
    <n v="-1.7038044471788951"/>
    <n v="-13.947866868420153"/>
    <n v="0.11841550852053767"/>
    <n v="-1.6648344824487415"/>
    <n v="217.52686714600043"/>
    <n v="-2493.6630196239994"/>
    <n v="0.13076394009965212"/>
    <n v="-1.4990387440645205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303.5727905966605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2.147505338222118"/>
    <n v="245.09113634100001"/>
    <n v="33.644831676038642"/>
    <n v="192.90049572212035"/>
    <n v="0"/>
    <n v="0"/>
    <n v="40.17332691893813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0.98714776720308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2.418498114693378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6.8189089049030169"/>
    <n v="2.9860647932490148E-2"/>
    <n v="65.863919707607863"/>
    <n v="0.28842434255552657"/>
    <n v="66.561201706999725"/>
    <n v="4.0012551585791582E-2"/>
    <n v="142.89120049100001"/>
    <n v="1127.5568763659999"/>
    <n v="3256.6781479799997"/>
    <n v="-6.7826792059059171E-3"/>
    <n v="0.49779532875520105"/>
    <n v="0.30848350489779564"/>
    <n v="19.61535802672989"/>
    <n v="8.5897510624429824E-2"/>
    <n v="0.67781870706165526"/>
    <n v="1.9577170942312847"/>
    <n v="75.889421097000024"/>
    <n v="10.417703540482771"/>
    <n v="0"/>
    <n v="0"/>
    <n v="67.001779393999982"/>
    <n v="9.1976544862471208"/>
    <n v="1601.3680888580002"/>
    <n v="0.96264522905290273"/>
    <n v="-93.217772245000276"/>
    <n v="-487.81167842499946"/>
    <n v="-2776.8819320129992"/>
    <n v="-12.796449121826877"/>
    <n v="-381.19585465882597"/>
    <n v="8.6436425026762187E-2"/>
    <n v="-2.0272811371583708"/>
    <n v="-108.7760523169235"/>
    <n v="-5.6036862691939672E-2"/>
    <n v="-1.6692927516757576"/>
    <n v="-76.329998784000281"/>
    <n v="-2495.344883664"/>
    <n v="-4.5884959038638241E-2"/>
    <n v="-1.50004977857013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303.5727905966605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6.090760165485577"/>
    <n v="237.02767038799999"/>
    <n v="32.537921166077574"/>
    <n v="225.43841688819793"/>
    <n v="0"/>
    <n v="0"/>
    <n v="40.17332691893813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00824097778618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0.612458733456974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45.313086327683649"/>
    <n v="0.19843029675797358"/>
    <n v="60.947236638000383"/>
    <n v="0.26689372172092068"/>
    <n v="404.19456768899965"/>
    <n v="0.24297722360159929"/>
    <n v="165.75939978100001"/>
    <n v="1293.3162761469998"/>
    <n v="3177.5685482649997"/>
    <n v="-0.32306906908521216"/>
    <n v="0.29632368098474737"/>
    <n v="0.21788847122403721"/>
    <n v="22.754585039720197"/>
    <n v="9.9644483039278253E-2"/>
    <n v="0.77746319010093345"/>
    <n v="1.9101612079439299"/>
    <n v="63.633148646999992"/>
    <n v="8.7352264435460789"/>
    <n v="0"/>
    <n v="0"/>
    <n v="102.12625113400003"/>
    <n v="14.019358596174119"/>
    <n v="1753.1577169700001"/>
    <n v="1.0538919338788586"/>
    <n v="164.33099645299961"/>
    <n v="-323.48068197199984"/>
    <n v="-2733.5886934009995"/>
    <n v="22.558501287963452"/>
    <n v="-375.25278487851074"/>
    <n v="0.35768374583468066"/>
    <n v="-1.5428486437485698"/>
    <n v="7.1158198993554667"/>
    <n v="9.8785813718695326E-2"/>
    <n v="-1.643267486223009"/>
    <n v="238.43516790799961"/>
    <n v="-2395.8746088989997"/>
    <n v="0.14333274056232104"/>
    <n v="-1.4402542911357634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303.5727905966605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3.761271938655796"/>
    <n v="237.48968396699996"/>
    <n v="32.601343978218239"/>
    <n v="258.03976086641615"/>
    <n v="0"/>
    <n v="0"/>
    <n v="40.17332691893813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038804734984206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2.71031371787701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0.592655541882356"/>
    <n v="4.6386241877913514E-2"/>
    <n v="57.254170961364721"/>
    <n v="0.25072143734236146"/>
    <n v="96.089336381000209"/>
    <n v="5.7763072633722073E-2"/>
    <n v="88.106290153000003"/>
    <n v="1381.4225662999997"/>
    <n v="3039.3482875879995"/>
    <n v="-0.61071164726413807"/>
    <n v="0.12860712045480605"/>
    <n v="0.13570406145409097"/>
    <n v="12.094771545200185"/>
    <n v="5.2964150126047063E-2"/>
    <n v="0.8304273402269805"/>
    <n v="1.8270715826260862"/>
    <n v="43.800520421999991"/>
    <n v="6.0127067788806103"/>
    <n v="0"/>
    <n v="0"/>
    <n v="44.305769731000012"/>
    <n v="6.0820647663195748"/>
    <n v="1584.7590194799998"/>
    <n v="0.95266086536601113"/>
    <n v="-10.942403329999792"/>
    <n v="-334.42308530199966"/>
    <n v="-2622.2711579920001"/>
    <n v="-1.5021160033178276"/>
    <n v="-359.97169476101089"/>
    <n v="-0.91049886460879359"/>
    <n v="-1.7060778572027102"/>
    <n v="6.1349161051632484"/>
    <n v="-6.5779082481335479E-3"/>
    <n v="-1.576350145283725"/>
    <n v="7.9830462280002088"/>
    <n v="-2304.1505981500004"/>
    <n v="4.7989225076750094E-3"/>
    <n v="-1.3851153871251995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303.5727905966605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2.906472232691016"/>
    <n v="241.470417978"/>
    <n v="33.147798361459735"/>
    <n v="291.18755922787591"/>
    <n v="0"/>
    <n v="0"/>
    <n v="40.17332691893813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123210429020554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0.336038819134126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40.351646991369186"/>
    <n v="0.17670368399246683"/>
    <n v="26.366369848478598"/>
    <n v="0.11546083079906487"/>
    <n v="366.12200061700025"/>
    <n v="0.22009030877879068"/>
    <n v="214.94674549400003"/>
    <n v="1596.3693117939997"/>
    <n v="3075.2139333169998"/>
    <n v="0.20027599660748607"/>
    <n v="0.1377544753534532"/>
    <n v="0.140912926780143"/>
    <n v="29.506767072131652"/>
    <n v="0.12921292767723927"/>
    <n v="0.95964026790421963"/>
    <n v="1.8486318303843299"/>
    <n v="170.71627263400001"/>
    <n v="23.435038667168701"/>
    <n v="0"/>
    <n v="0"/>
    <n v="44.23047286000002"/>
    <n v="6.071728404962947"/>
    <n v="1758.4104678209999"/>
    <n v="1.0570495686420969"/>
    <n v="79.001255482000204"/>
    <n v="-255.42182981999946"/>
    <n v="-2883.143911699"/>
    <n v="10.844879919237542"/>
    <n v="-395.78294447966681"/>
    <n v="-0.76755723195630265"/>
    <n v="-1.3139754712813874"/>
    <n v="7.4039913656736722"/>
    <n v="4.7490756315227568E-2"/>
    <n v="-1.7331709995852651"/>
    <n v="151.17525512300023"/>
    <n v="-2532.6091498269998"/>
    <n v="9.0877381101551427E-2"/>
    <n v="-1.5224507919820782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303.5727905966605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70.226901132790729"/>
    <n v="235.21247445400002"/>
    <n v="32.288740544655631"/>
    <n v="323.47629977253155"/>
    <n v="0"/>
    <n v="0"/>
    <n v="40.17332691893813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160724209825332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2.0917316794027578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16.700170891692629"/>
    <n v="7.3131630054580732E-2"/>
    <n v="38.753917418322168"/>
    <n v="0.16970707486666084"/>
    <n v="136.26109974199997"/>
    <n v="8.1911896761775335E-2"/>
    <n v="266.29734855200007"/>
    <n v="1862.6666603459998"/>
    <n v="3187.449208385"/>
    <n v="0.7285068448702674"/>
    <n v="0.19620263263440374"/>
    <n v="0.20966533530610376"/>
    <n v="36.555909779380471"/>
    <n v="0.16008179123628855"/>
    <n v="1.1197220591405082"/>
    <n v="1.916100860663746"/>
    <n v="179.844750084"/>
    <n v="24.688148395447303"/>
    <n v="0"/>
    <n v="0"/>
    <n v="86.452598468000076"/>
    <n v="11.867761383933164"/>
    <n v="1793.6481556310002"/>
    <n v="1.0782323262411591"/>
    <n v="-144.64229316800009"/>
    <n v="-400.06412298799955"/>
    <n v="-2905.1401230199995"/>
    <n v="-19.855738887687842"/>
    <n v="-398.80246953656621"/>
    <n v="0.17934703652775164"/>
    <n v="-1.5790789889797618"/>
    <n v="2.5576765542892006"/>
    <n v="-8.6950161181707841E-2"/>
    <n v="-1.746393785797085"/>
    <n v="-130.0362488100001"/>
    <n v="-2551.2359593539995"/>
    <n v="-7.8169894474513238E-2"/>
    <n v="-1.5336480984904344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303.5727905966605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70.665312837856476"/>
    <n v="176.62968455200001"/>
    <n v="24.246800983760114"/>
    <n v="347.72310075629167"/>
    <n v="44.21"/>
    <n v="6.0689179976225951"/>
    <n v="46.242244916560722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173824956603157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4.0258478213414808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47.493667724356889"/>
    <n v="0.20797926922296409"/>
    <n v="112.52418384784579"/>
    <n v="0.4927540585496511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49.43925756289638"/>
    <n v="0.21649919139817964"/>
    <n v="1.3362212505386879"/>
    <n v="1.7455300433685039"/>
    <n v="235.98392589499997"/>
    <n v="32.394641371042795"/>
    <n v="0"/>
    <n v="0"/>
    <n v="124.16422204700007"/>
    <n v="17.044616191853581"/>
    <n v="1985.295342762"/>
    <n v="1.1934389746293081"/>
    <n v="-14.172959132999608"/>
    <n v="-414.23708212099916"/>
    <n v="-2084.002936938999"/>
    <n v="-1.9455898385394899"/>
    <n v="-286.08104345368554"/>
    <n v="-0.98303269843637708"/>
    <n v="1.8677372929702649"/>
    <n v="0.14073984379056359"/>
    <n v="-8.51992217521556E-3"/>
    <n v="-1.2527759848188524"/>
    <n v="13.938539314000394"/>
    <n v="-1710.3081044480002"/>
    <n v="8.3790032185277405E-3"/>
    <n v="-1.028133349485882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303.5727905966605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80.428597570673688"/>
    <n v="195.20390645500001"/>
    <n v="26.796573198167543"/>
    <n v="374.51967395445922"/>
    <n v="77.39"/>
    <n v="10.623695178376218"/>
    <n v="56.865940094936938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9.5762173832640567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136.55904932384124"/>
    <n v="-0.59800501087831681"/>
    <n v="111.71305907774803"/>
    <n v="0.48920206635749913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96.129869293262601"/>
    <n v="0.42096180236378106"/>
    <n v="1.7571830529024688"/>
    <n v="1.7571830529024688"/>
    <n v="480.56374252099999"/>
    <n v="65.969281745997904"/>
    <n v="0"/>
    <n v="0"/>
    <n v="219.70960490599987"/>
    <n v="30.160587547264697"/>
    <n v="3868.544945620999"/>
    <n v="2.3255342486152171"/>
    <n v="-1695.0594976059988"/>
    <n v="-2109.2965797269981"/>
    <n v="-2109.2965797269981"/>
    <n v="-232.68891861710384"/>
    <n v="-289.55322268782993"/>
    <n v="1.514801773854435E-2"/>
    <n v="0.16265087372441878"/>
    <n v="0.16265087372441878"/>
    <n v="-1.0189668132420977"/>
    <n v="-1.26798098654497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462.2382870900065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7.323771045855935"/>
    <n v="244.34436211400001"/>
    <n v="33.542318408759719"/>
    <n v="33.542318408759719"/>
    <n v="18.416"/>
    <n v="2.5280523375756099"/>
    <n v="2.5280523375756099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0.444200245677074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0.167058410097001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45.292169287710855"/>
    <n v="0.18312182172871794"/>
    <n v="142.92397682319884"/>
    <n v="0.57785925064266297"/>
    <n v="400.9320740120001"/>
    <n v="0.22252485838519875"/>
    <n v="52.945668927"/>
    <n v="52.945668927"/>
    <n v="2697.0873046289998"/>
    <n v="-0.81019419448382968"/>
    <n v="-0.81019419448382968"/>
    <n v="-0.13910534112725836"/>
    <n v="7.2681050225568358"/>
    <n v="2.9385844245870089E-2"/>
    <n v="2.9385844245870089E-2"/>
    <n v="1.4969342924086495"/>
    <n v="45.870092392000004"/>
    <n v="6.296806814531104"/>
    <n v="0"/>
    <n v="0"/>
    <n v="7.0755765349999962"/>
    <n v="0.97129820802573175"/>
    <n v="1403.9926607139998"/>
    <n v="0.77924239104375137"/>
    <n v="276.99235379700013"/>
    <n v="276.99235379700013"/>
    <n v="-1655.9348260769975"/>
    <n v="38.024064265154024"/>
    <n v="-227.31808796355421"/>
    <n v="-2.5705238778828217"/>
    <n v="-2.5705238778828217"/>
    <n v="-0.34958490829014521"/>
    <n v="0.15373597748284784"/>
    <n v="-0.91907504176598664"/>
    <n v="347.98640508500011"/>
    <n v="-1188.6998914419974"/>
    <n v="0.19313901413932869"/>
    <n v="-0.65975084596927147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462.2382870900065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585416250619652"/>
    <n v="141.99358092599999"/>
    <n v="19.492137498952314"/>
    <n v="53.034455907712029"/>
    <n v="13.272"/>
    <n v="1.8219108723014494"/>
    <n v="4.3499632098770595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0.421732145107041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2.4915486727547145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9.1867187864981759"/>
    <n v="3.7143036121907252E-2"/>
    <n v="187.40191147718835"/>
    <n v="0.75768902141010974"/>
    <n v="84.319983965999853"/>
    <n v="4.6799180477924925E-2"/>
    <n v="56.095149533000011"/>
    <n v="109.04081846000001"/>
    <n v="2608.7040110490002"/>
    <n v="-0.61174035154070228"/>
    <n v="-0.74247900346973084"/>
    <n v="-0.18978170251179272"/>
    <n v="7.700449277994899"/>
    <n v="3.1133865347858818E-2"/>
    <n v="6.0519709593728904E-2"/>
    <n v="1.4478798985042141"/>
    <n v="31.768387825000001"/>
    <n v="4.3609984308210139"/>
    <n v="0"/>
    <n v="0"/>
    <n v="24.32676170800001"/>
    <n v="3.3394508471738846"/>
    <n v="1786.764367627"/>
    <n v="0.99168790337790991"/>
    <n v="10.826967013999848"/>
    <n v="287.81932081100001"/>
    <n v="-1243.544931678998"/>
    <n v="1.4862695085032764"/>
    <n v="-170.70735618002786"/>
    <n v="-1.0269620681484035"/>
    <n v="-1.4980156105594875"/>
    <n v="-0.57403296087138944"/>
    <n v="6.0091707740484342E-3"/>
    <n v="-0.69019087709410432"/>
    <n v="28.224834432999845"/>
    <n v="-766.58876464399805"/>
    <n v="1.5665315130066117E-2"/>
    <n v="-0.4254712140764883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62.2382870900065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016644549051662"/>
    <n v="142.76355605500001"/>
    <n v="19.597835664935349"/>
    <n v="72.632291572647375"/>
    <n v="0"/>
    <n v="0"/>
    <n v="4.3499632098770595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0.562632383508488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9.8953836233696126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7.4275293366386386"/>
    <n v="-3.0030416393365626E-2"/>
    <n v="180.08511863316301"/>
    <n v="0.72810632630230177"/>
    <n v="14.989992783999952"/>
    <n v="8.319728546723611E-3"/>
    <n v="213.93007477500004"/>
    <n v="322.97089323500006"/>
    <n v="2603.0691260990002"/>
    <n v="-2.566386256284936E-2"/>
    <n v="-0.49770458018540031"/>
    <n v="-0.20425800174566211"/>
    <n v="29.36720382345047"/>
    <n v="0.11873522394273957"/>
    <n v="0.17925493353646849"/>
    <n v="1.4447524311430517"/>
    <n v="174.64071949699996"/>
    <n v="23.973766244584986"/>
    <n v="0"/>
    <n v="0"/>
    <n v="39.289355278000073"/>
    <n v="5.3934375788654823"/>
    <n v="1960.2222934320002"/>
    <n v="1.087960321768644"/>
    <n v="-268.03709551600008"/>
    <n v="19.782225294999932"/>
    <n v="-1291.2103898479986"/>
    <n v="-36.794733160089109"/>
    <n v="-177.25062143555317"/>
    <n v="0.21629579351877282"/>
    <n v="-1.0247803169877887"/>
    <n v="-0.56221708256030278"/>
    <n v="-0.1487656403361052"/>
    <n v="-0.71664610484075009"/>
    <n v="-198.94008199100008"/>
    <n v="-807.92802690099836"/>
    <n v="-0.11041549539601596"/>
    <n v="-0.44841528384730001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62.2382870900065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4.801438981998373"/>
    <n v="134.75677739600002"/>
    <n v="18.498706890753365"/>
    <n v="91.130998463400744"/>
    <n v="66.39"/>
    <n v="9.1136726048894836"/>
    <n v="13.463635814766544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0.603935225532425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2.0422559053369325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40.6952934970016"/>
    <n v="0.16453608643951148"/>
    <n v="169.85368255572041"/>
    <n v="0.68673936943387504"/>
    <n v="310.71191597200021"/>
    <n v="0.17245097008176427"/>
    <n v="194.105438556"/>
    <n v="517.07633179100003"/>
    <n v="2632.9155964820002"/>
    <n v="0.18170374935976241"/>
    <n v="-0.3594586037336196"/>
    <n v="-0.18786279392447014"/>
    <n v="26.645781259645673"/>
    <n v="0.1077321771597101"/>
    <n v="0.28698711069617855"/>
    <n v="1.4613177847921499"/>
    <n v="168.24564874299998"/>
    <n v="23.095884317531823"/>
    <n v="0"/>
    <n v="0"/>
    <n v="25.85978981300002"/>
    <n v="3.5498969421138491"/>
    <n v="1868.6196560149999"/>
    <n v="1.0371191313521382"/>
    <n v="102.34591013700023"/>
    <n v="122.12813543200016"/>
    <n v="-1395.5893863189985"/>
    <n v="14.049512237355927"/>
    <n v="-191.57922515092605"/>
    <n v="-0.50491737151405447"/>
    <n v="-1.2064443184480593"/>
    <n v="-0.47617775124767703"/>
    <n v="5.6803909279801355E-2"/>
    <n v="-0.77457841535827487"/>
    <n v="116.60647741600023"/>
    <n v="-911.62087983499828"/>
    <n v="6.4718792922054166E-2"/>
    <n v="-0.50596677176843086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62.2382870900065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5.6934308232488"/>
    <n v="518.213994963"/>
    <n v="71.137711844624647"/>
    <n v="162.26871030802539"/>
    <n v="44.17"/>
    <n v="6.0634270064462799"/>
    <n v="19.527062821212823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0.67238750136868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3.9710221441172755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133.08064734295408"/>
    <n v="0.53806145657260729"/>
    <n v="251.53838663557258"/>
    <n v="1.0170006939346734"/>
    <n v="997.17584111999963"/>
    <n v="0.55345138793692006"/>
    <n v="272.31311538200003"/>
    <n v="789.38944717300001"/>
    <n v="2727.8119270130001"/>
    <n v="0.53487797454280828"/>
    <n v="-0.19831729031122391"/>
    <n v="-0.16264527557495023"/>
    <n v="37.381722843937986"/>
    <n v="0.15113891196192544"/>
    <n v="0.43812602265810402"/>
    <n v="1.5139870369708959"/>
    <n v="204.54899713499995"/>
    <n v="28.079418459811215"/>
    <n v="0"/>
    <n v="0"/>
    <n v="67.764118247000084"/>
    <n v="9.302304384126769"/>
    <n v="1987.5017545690005"/>
    <n v="1.1031009368997593"/>
    <n v="697.13406141899964"/>
    <n v="819.26219685099977"/>
    <n v="-895.44047669599922"/>
    <n v="95.69892449901613"/>
    <n v="-122.92139391133463"/>
    <n v="2.5390183222589178"/>
    <n v="-3.0762160388692941"/>
    <n v="-0.67667390852287612"/>
    <n v="0.38692254461068198"/>
    <n v="-0.49698634303622274"/>
    <n v="724.86272573799965"/>
    <n v="-404.28502124299916"/>
    <n v="0.40231247597499464"/>
    <n v="-0.22438580729927537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62.2382870900065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3.688823688578516"/>
    <n v="136.99586712600001"/>
    <n v="18.806077439513572"/>
    <n v="181.07478774753895"/>
    <n v="22.06"/>
    <n v="3.0282816337379428"/>
    <n v="22.555344454950767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0.922325912948558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3.6289900675389295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32.180213884830998"/>
    <n v="-0.13010857026468278"/>
    <n v="212.53926384583855"/>
    <n v="0.85932243468168179"/>
    <n v="-209.08155568800026"/>
    <n v="-0.11604420445802689"/>
    <n v="165.87081996500001"/>
    <n v="955.26026713800002"/>
    <n v="2750.7915464870002"/>
    <n v="0.16081899651649567"/>
    <n v="-0.15280524897625936"/>
    <n v="-0.15533822456688962"/>
    <n v="22.769880220900379"/>
    <n v="9.2061431637528904E-2"/>
    <n v="0.53018745429563285"/>
    <n v="1.5267411589298305"/>
    <n v="94.935003724000012"/>
    <n v="13.03218169429884"/>
    <n v="0"/>
    <n v="0"/>
    <n v="70.935816240999998"/>
    <n v="9.7376985266015392"/>
    <n v="2179.5238234790004"/>
    <n v="1.209676804635778"/>
    <n v="-400.29271467600029"/>
    <n v="418.96948217499948"/>
    <n v="-1202.5154191269992"/>
    <n v="-54.950094105731388"/>
    <n v="-165.07503889523915"/>
    <n v="3.2941673570993322"/>
    <n v="-1.8588754650723591"/>
    <n v="-0.5669547900960703"/>
    <n v="-0.22217000190221167"/>
    <n v="-0.66741872424814874"/>
    <n v="-374.95237565300027"/>
    <n v="-702.90739811199887"/>
    <n v="-0.2081056360955558"/>
    <n v="-0.39012685529893409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462.2382870900065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77.402412905483928"/>
    <n v="215.92799427099999"/>
    <n v="29.641467781538573"/>
    <n v="210.71625552907753"/>
    <n v="0"/>
    <n v="0"/>
    <n v="22.555344454950767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05573767425144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0.239913221563578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55.432368362211889"/>
    <n v="0.22411989615122785"/>
    <n v="222.6585458803668"/>
    <n v="0.90023593893400067"/>
    <n v="475.30869672499995"/>
    <n v="0.2638052859418234"/>
    <n v="323.142243173"/>
    <n v="1278.402510311"/>
    <n v="2908.174389879"/>
    <n v="0.94946557238945695"/>
    <n v="-1.153141432691962E-2"/>
    <n v="-8.4779967542507606E-2"/>
    <n v="44.359280148942702"/>
    <n v="0.1793500359818932"/>
    <n v="0.70953749027752611"/>
    <n v="1.6140916035765129"/>
    <n v="206.05538788699999"/>
    <n v="28.286207917994098"/>
    <n v="0"/>
    <n v="0"/>
    <n v="117.086855286"/>
    <n v="16.073072230948604"/>
    <n v="2256.3992544429998"/>
    <n v="1.2523441178726158"/>
    <n v="80.663675155999954"/>
    <n v="499.63315733099944"/>
    <n v="-1286.1827404239989"/>
    <n v="11.073088213269186"/>
    <n v="-176.56045196993341"/>
    <n v="-0.50913901274206286"/>
    <n v="-2.5445533077435742"/>
    <n v="-0.52948929605653583"/>
    <n v="4.4769860169334624E-2"/>
    <n v="-0.71385566464251216"/>
    <n v="152.16645355199995"/>
    <n v="-789.17611246799879"/>
    <n v="8.4455249959930229E-2"/>
    <n v="-0.43800761787560805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462.238287090006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3.156789888665038"/>
    <n v="129.337901085"/>
    <n v="17.754831840522225"/>
    <n v="228.47108736959976"/>
    <n v="0"/>
    <n v="0"/>
    <n v="22.555344454950767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209694517775088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7.7533517005960118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29.981032450707506"/>
    <n v="-0.12121700872408908"/>
    <n v="182.08485788777691"/>
    <n v="0.73619151853412301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32.614036828501362"/>
    <n v="0.13186256988541162"/>
    <n v="0.84140006016293767"/>
    <n v="1.6970535216808076"/>
    <n v="149.187232935"/>
    <n v="20.479644491624878"/>
    <n v="0"/>
    <n v="0"/>
    <n v="88.394914121999989"/>
    <n v="12.134392336876486"/>
    <n v="2060.0067498539997"/>
    <n v="1.1433425759548852"/>
    <n v="-455.9837542569997"/>
    <n v="43.649403073999736"/>
    <n v="-1731.2240913509986"/>
    <n v="-62.595069279208872"/>
    <n v="-237.65340524582444"/>
    <n v="40.671261833940129"/>
    <n v="-1.1305215010338843"/>
    <n v="-0.33979974341147823"/>
    <n v="-0.2530795786095007"/>
    <n v="-0.96086200314668502"/>
    <n v="-401.84401923399969"/>
    <n v="-1199.0031779299986"/>
    <n v="-0.22303100517298219"/>
    <n v="-0.66546936418035374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462.238287090006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0.11367184031094"/>
    <n v="365.02848912100001"/>
    <n v="50.109205321678814"/>
    <n v="278.5802926912786"/>
    <n v="0"/>
    <n v="0"/>
    <n v="22.555344454950767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371953734118541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9.5884326538888001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63.181758376179708"/>
    <n v="0.25545163492553208"/>
    <n v="204.91496927258743"/>
    <n v="0.82849647218955313"/>
    <n v="527.21123536299979"/>
    <n v="0.29261217321497168"/>
    <n v="292.72380044300002"/>
    <n v="1808.708457811"/>
    <n v="3135.4273017320002"/>
    <n v="0.36184337087890928"/>
    <n v="0.13301379852909689"/>
    <n v="1.9580220992967634E-2"/>
    <n v="40.183595133250577"/>
    <n v="0.16246722689890394"/>
    <n v="1.0038672870618417"/>
    <n v="1.7402212532243464"/>
    <n v="194.78149021000004"/>
    <n v="26.738586101316866"/>
    <n v="0"/>
    <n v="0"/>
    <n v="97.942310232999972"/>
    <n v="13.445009031933706"/>
    <n v="2159.9740381500005"/>
    <n v="1.1988263052774588"/>
    <n v="167.53378400699972"/>
    <n v="211.18318708099946"/>
    <n v="-1642.6915628259992"/>
    <n v="22.998163242929134"/>
    <n v="-225.50012192213285"/>
    <n v="1.1206471085155214"/>
    <n v="-1.8268016372360349"/>
    <n v="-0.4302429524379926"/>
    <n v="9.2984408026628149E-2"/>
    <n v="-0.91172478103479326"/>
    <n v="234.48743491999971"/>
    <n v="-1115.6909981329991"/>
    <n v="0.13014494631606774"/>
    <n v="-0.61922953401267633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462.2382870900065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5.570218725972381"/>
    <n v="138.975383534"/>
    <n v="19.07781511775606"/>
    <n v="297.65810780903468"/>
    <n v="0"/>
    <n v="0"/>
    <n v="22.555344454950767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544212970721496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5.0691125193987956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26.975408205867272"/>
    <n v="0.10906489952280855"/>
    <n v="215.19020658676209"/>
    <n v="0.87004052285566025"/>
    <n v="231.90301605699977"/>
    <n v="0.12871054513248997"/>
    <n v="285.59587469899992"/>
    <n v="2094.3043325099998"/>
    <n v="3154.725827879"/>
    <n v="7.246983964330167E-2"/>
    <n v="0.12435809213494586"/>
    <n v="-1.0266322180104703E-2"/>
    <n v="39.205110699107173"/>
    <n v="0.15851109375422476"/>
    <n v="1.1623783808160664"/>
    <n v="1.7509322990005836"/>
    <n v="203.04056162799998"/>
    <n v="27.872348308336772"/>
    <n v="0"/>
    <n v="0"/>
    <n v="82.555313070999944"/>
    <n v="11.3327623907704"/>
    <n v="2123.8129106370002"/>
    <n v="1.1787561978940355"/>
    <n v="-89.089216140000133"/>
    <n v="122.09397094099933"/>
    <n v="-1587.1384857979992"/>
    <n v="-12.229702493239905"/>
    <n v="-217.87408552768491"/>
    <n v="-0.38407215352618751"/>
    <n v="-1.305186003756357"/>
    <n v="-0.45367919666879586"/>
    <n v="-4.9446194231416198E-2"/>
    <n v="-0.88089177614492331"/>
    <n v="-53.692858642000132"/>
    <n v="-1039.3476079649993"/>
    <n v="-2.9800548621734781E-2"/>
    <n v="-0.57685751344624081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462.2382870900065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9.951670085812253"/>
    <n v="132.08309167499999"/>
    <n v="18.131677273197074"/>
    <n v="315.78978508223173"/>
    <n v="0"/>
    <n v="0"/>
    <n v="22.555344454950767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656096876515107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2.3023738500578736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13.776023689174909"/>
    <n v="5.5698161377846944E-2"/>
    <n v="181.4725625515801"/>
    <n v="0.73371593303747551"/>
    <n v="116.43054571399992"/>
    <n v="6.4621147511245966E-2"/>
    <n v="368.66737337100011"/>
    <n v="2462.9717058809997"/>
    <n v="3163.245053308"/>
    <n v="2.3654780616481297E-2"/>
    <n v="0.10804179308935202"/>
    <n v="8.9383021506278082E-2"/>
    <n v="50.608732354388408"/>
    <n v="0.204617341360845"/>
    <n v="1.3669957221769111"/>
    <n v="1.7556606296955306"/>
    <n v="215.700804482"/>
    <n v="29.61028035336988"/>
    <n v="0"/>
    <n v="0"/>
    <n v="152.96656888900011"/>
    <n v="20.998452001018531"/>
    <n v="2324.751291994"/>
    <n v="1.2902807871048232"/>
    <n v="-268.3137341330002"/>
    <n v="-146.21976319200087"/>
    <n v="-1841.279260798"/>
    <n v="-36.832708665213502"/>
    <n v="-252.76120435435894"/>
    <n v="17.931384167211203"/>
    <n v="-0.64701430774058544"/>
    <n v="-0.11646992997884809"/>
    <n v="-0.14891917998299806"/>
    <n v="-1.0219446966580554"/>
    <n v="-252.23682765700019"/>
    <n v="-1305.5229749359999"/>
    <n v="-0.13999619384959905"/>
    <n v="-0.72458985934750042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462.2382870900065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82.37881911853745"/>
    <n v="236.895451452"/>
    <n v="32.519770840804625"/>
    <n v="348.30955592303633"/>
    <n v="0"/>
    <n v="0"/>
    <n v="22.555344454950767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8.2810074082123108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76.121300600302334"/>
    <n v="-0.30776779866158704"/>
    <n v="241.910311275119"/>
    <n v="0.97807319879643506"/>
    <n v="-496.69351702500035"/>
    <n v="-0.27567426429826214"/>
    <n v="830.67995415299993"/>
    <n v="3293.6516600339996"/>
    <n v="3293.6516600339996"/>
    <n v="0.18622243329001509"/>
    <n v="0.1267712380122723"/>
    <n v="0.1267712380122723"/>
    <n v="114.03140746490507"/>
    <n v="0.46104303233117527"/>
    <n v="1.8280387545080865"/>
    <n v="1.8280387545080865"/>
    <n v="472.14796739199994"/>
    <n v="64.814008071618062"/>
    <n v="0"/>
    <n v="0"/>
    <n v="358.53198676099998"/>
    <n v="49.217399393287018"/>
    <n v="4114.6942258380004"/>
    <n v="2.2837328546470719"/>
    <n v="-1385.1976953480003"/>
    <n v="-1531.417458540001"/>
    <n v="-1531.417458540001"/>
    <n v="-190.15270806520738"/>
    <n v="-210.22499380246248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67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5204.92080811087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2.278938770953751"/>
    <n v="217.409102308"/>
    <n v="29.844786560596997"/>
    <n v="29.844786560596997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294091994065253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8.3501773157029255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39.399094212219005"/>
    <n v="0.15227772120217439"/>
    <n v="236.01723619962715"/>
    <n v="0.91220794821644147"/>
    <n v="345.31619900999999"/>
    <n v="0.18321365468609024"/>
    <n v="69.263806791999997"/>
    <n v="69.263806791999997"/>
    <n v="3309.9697978990002"/>
    <n v="0.30820533946787965"/>
    <n v="0.30820533946787965"/>
    <n v="0.22723865564830348"/>
    <n v="9.5081737983221668"/>
    <n v="3.6749145323084216E-2"/>
    <n v="3.6749145323084216E-2"/>
    <n v="1.7561633810179107"/>
    <n v="45.851716745999994"/>
    <n v="6.2942843017799746"/>
    <n v="0"/>
    <n v="0"/>
    <n v="23.412090046000003"/>
    <n v="3.2138894965421905"/>
    <n v="1615.149949894"/>
    <n v="0.85694654937854742"/>
    <n v="217.74517171199997"/>
    <n v="217.74517171199997"/>
    <n v="-1590.6646406250013"/>
    <n v="29.890920413896836"/>
    <n v="-218.35813765371967"/>
    <n v="-0.21389464825596138"/>
    <n v="-0.21389464825596138"/>
    <n v="-3.9415914457590628E-2"/>
    <n v="0.11552857587909017"/>
    <n v="-0.84395543280146923"/>
    <n v="276.05239221799997"/>
    <n v="-1076.6393160780012"/>
    <n v="0.14646450936300601"/>
    <n v="-0.57123014918761739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5204.92080811087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78.282499156771195"/>
    <n v="288.35147585499999"/>
    <n v="39.583385239933193"/>
    <n v="69.428171800530194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540507730122791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28.085483875445277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13.818464717889439"/>
    <n v="-5.3408444022051998E-2"/>
    <n v="213.01205269523956"/>
    <n v="0.82329278430387764"/>
    <n v="95.451171638999909"/>
    <n v="5.0643317777119473E-2"/>
    <n v="263.99010063399999"/>
    <n v="333.25390742599996"/>
    <n v="3517.8647490000003"/>
    <n v="3.7061127892831127"/>
    <n v="2.056230796252223"/>
    <n v="0.34851049950485291"/>
    <n v="36.239182830397702"/>
    <n v="0.14006464590067852"/>
    <n v="0.17681379122376273"/>
    <n v="1.8664657470557611"/>
    <n v="220.58772052800001"/>
    <n v="30.281130675569383"/>
    <n v="0"/>
    <n v="0"/>
    <n v="43.402380105999981"/>
    <n v="5.958052154828323"/>
    <n v="2295.204350815"/>
    <n v="1.2177615141421552"/>
    <n v="-364.65290830700008"/>
    <n v="-146.9077365950001"/>
    <n v="-1966.1445159460013"/>
    <n v="-50.057647548287143"/>
    <n v="-269.90205471051007"/>
    <n v="-34.680060891982428"/>
    <n v="-1.5104165216603676"/>
    <n v="0.58108039835068159"/>
    <n v="-0.19347308992273052"/>
    <n v="-1.0431729627518835"/>
    <n v="-168.53892899500008"/>
    <n v="-1273.4030795060012"/>
    <n v="-8.9421328123559046E-2"/>
    <n v="-0.6756266655131929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5204.92080811087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1.526768800031142"/>
    <n v="156.36985620299998"/>
    <n v="21.465637516309517"/>
    <n v="90.893809316839707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1.616783508290641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9.484569608378381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0.469992396519876"/>
    <n v="-4.046657962638335E-2"/>
    <n v="209.96958963535835"/>
    <n v="0.8115336474286744"/>
    <n v="-10.041926614000204"/>
    <n v="-5.32792287276165E-3"/>
    <n v="232.00552916699996"/>
    <n v="565.25943659299992"/>
    <n v="3535.9402033920005"/>
    <n v="8.4492348310590382E-2"/>
    <n v="0.750186931494492"/>
    <n v="0.3583735322046615"/>
    <n v="31.848507837809546"/>
    <n v="0.12309466230640233"/>
    <n v="0.29990845353016504"/>
    <n v="1.8760560010570633"/>
    <n v="168.91107145999999"/>
    <n v="23.187230074220995"/>
    <n v="0"/>
    <n v="0"/>
    <n v="63.094457706999975"/>
    <n v="8.6612777635885507"/>
    <n v="2196.8289078290004"/>
    <n v="1.1655666721610927"/>
    <n v="-308.27585676600017"/>
    <n v="-455.18359336100025"/>
    <n v="-2006.3832771960015"/>
    <n v="-42.31850023432942"/>
    <n v="-275.42582178475038"/>
    <n v="0.15012385197107214"/>
    <n v="-24.009726487952314"/>
    <n v="0.55387789083093808"/>
    <n v="-0.16356124193278568"/>
    <n v="-1.0645223536283888"/>
    <n v="-242.04745578100017"/>
    <n v="-1316.5104532960013"/>
    <n v="-0.12842258517916397"/>
    <n v="-0.69849804982307462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5204.92080811087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5.402577390733185"/>
    <n v="137.55850835199999"/>
    <n v="18.883313889698503"/>
    <n v="109.77712320653821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1.72450121615654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2.2546184110906053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40.675974659155024"/>
    <n v="0.15721287132668482"/>
    <n v="209.95027079751173"/>
    <n v="0.81145898001150729"/>
    <n v="312.05405961200051"/>
    <n v="0.16556583469022262"/>
    <n v="268.16568078800003"/>
    <n v="833.42511738099995"/>
    <n v="3610.0004456240003"/>
    <n v="0.38154645631236872"/>
    <n v="0.61180287346408013"/>
    <n v="0.37110374918495026"/>
    <n v="36.812384674938009"/>
    <n v="0.14228007426066375"/>
    <n v="0.44218852779082879"/>
    <n v="1.9153499805609584"/>
    <n v="173.638341887"/>
    <n v="23.83616507928884"/>
    <n v="0"/>
    <n v="0"/>
    <n v="94.527338901000036"/>
    <n v="12.976219595649166"/>
    <n v="2205.6419293079998"/>
    <n v="1.1702425775446907"/>
    <n v="28.144936753000479"/>
    <n v="-427.03865660799977"/>
    <n v="-2080.5842505800015"/>
    <n v="3.8635899842170152"/>
    <n v="-285.61174403788931"/>
    <n v="-0.72500184213198482"/>
    <n v="-4.4966443653417691"/>
    <n v="0.49082837041899752"/>
    <n v="1.493279706602108E-2"/>
    <n v="-1.1038910005494511"/>
    <n v="43.888378824000483"/>
    <n v="-1389.2285518880012"/>
    <n v="2.3285760429558888E-2"/>
    <n v="-0.73707993113376835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204.9208081108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38.39336022490667"/>
    <n v="499.10288574200001"/>
    <n v="68.51423854207188"/>
    <n v="178.29136174861009"/>
    <n v="127.47884999999999"/>
    <n v="17.499631012920858"/>
    <n v="17.499631012920858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1.800828966534294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4.5940879109705683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86.729911484505479"/>
    <n v="0.33521159673845591"/>
    <n v="163.59953493906312"/>
    <n v="0.63231312466391187"/>
    <n v="663.8772355350003"/>
    <n v="0.35223188177668846"/>
    <n v="247.42930285400001"/>
    <n v="1080.8544202349999"/>
    <n v="3585.1166330960004"/>
    <n v="-9.1379412604101318E-2"/>
    <n v="0.36922836263622272"/>
    <n v="0.3142829230979145"/>
    <n v="33.965802968329619"/>
    <n v="0.13127801991994018"/>
    <n v="0.57346654771076888"/>
    <n v="1.9021474309879902"/>
    <n v="152.72492555100001"/>
    <n v="20.965280465099184"/>
    <n v="0"/>
    <n v="0"/>
    <n v="94.704377303000001"/>
    <n v="13.000522503230435"/>
    <n v="2261.8262704099998"/>
    <n v="1.2000521795817187"/>
    <n v="384.36855439700031"/>
    <n v="-42.67010221099946"/>
    <n v="-2393.3497576020004"/>
    <n v="52.764108516175853"/>
    <n v="-328.5465600207296"/>
    <n v="-0.44864470742596141"/>
    <n v="-1.0520835727255702"/>
    <n v="1.6728183725098003"/>
    <n v="0.20393357681851576"/>
    <n v="-1.2698343063240782"/>
    <n v="416.44793268100034"/>
    <n v="-1697.6433449450003"/>
    <n v="0.22095386185674834"/>
    <n v="-0.90071488818827561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204.92080811087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7.72224746518312"/>
    <n v="327.91874749600004"/>
    <n v="45.014973726223339"/>
    <n v="223.30633547483342"/>
    <n v="128.50014999999999"/>
    <n v="17.639829745130132"/>
    <n v="35.139460758050987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1.81482773791657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3.6463517314561562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9.1648631499887223"/>
    <n v="3.5422247732214106E-2"/>
    <n v="204.94461197388284"/>
    <n v="0.79211208044391856"/>
    <n v="92.224476904000113"/>
    <n v="4.8931337462698843E-2"/>
    <n v="223.67106257899999"/>
    <n v="1304.5254828139998"/>
    <n v="3642.9168757100006"/>
    <n v="0.34846540594781095"/>
    <n v="0.36562309528733272"/>
    <n v="0.3243158611427035"/>
    <n v="30.70439577545946"/>
    <n v="0.11867266273666199"/>
    <n v="0.69213921044743087"/>
    <n v="1.9328143783290472"/>
    <n v="151.46070195700003"/>
    <n v="20.791734450110589"/>
    <n v="0"/>
    <n v="0"/>
    <n v="72.210360621999968"/>
    <n v="9.9126613253488696"/>
    <n v="2333.0564581099998"/>
    <n v="1.2378446232895661"/>
    <n v="-156.90815689799987"/>
    <n v="-199.57825910899933"/>
    <n v="-2149.9651998240001"/>
    <n v="-21.539532625470738"/>
    <n v="-295.13599854046896"/>
    <n v="-0.60801645609512922"/>
    <n v="-1.4763551227476692"/>
    <n v="0.78788992276276137"/>
    <n v="-8.3250415004447881E-2"/>
    <n v="-1.1407022978851287"/>
    <n v="-131.44658567499988"/>
    <n v="-1454.1375549669999"/>
    <n v="-6.9741325273963151E-2"/>
    <n v="-0.77151855784814871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204.92080811087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3.644333218652982"/>
    <n v="145.61451615700003"/>
    <n v="19.989200584038084"/>
    <n v="243.29553605887151"/>
    <n v="0"/>
    <n v="0"/>
    <n v="35.139460758050987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1.959956801853666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0.016050962657427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3.801435888441045"/>
    <n v="-5.3342627500251406E-2"/>
    <n v="135.71080772322992"/>
    <n v="0.52452303678064638"/>
    <n v="39.22836900099918"/>
    <n v="2.0813309287698541E-2"/>
    <n v="286.77915658799998"/>
    <n v="1591.3046394019998"/>
    <n v="3606.5537891250005"/>
    <n v="-0.11252965947114624"/>
    <n v="0.24476025865662554"/>
    <n v="0.24014357656008989"/>
    <n v="39.367545459397"/>
    <n v="0.15215578509469366"/>
    <n v="0.8442949955421245"/>
    <n v="1.9135212956181733"/>
    <n v="216.948239554"/>
    <n v="29.781521727704337"/>
    <n v="0"/>
    <n v="0"/>
    <n v="69.830917033999981"/>
    <n v="9.5860237316926664"/>
    <n v="2557.4029710740006"/>
    <n v="1.3568756582484114"/>
    <n v="-387.3179150400008"/>
    <n v="-586.8961741490001"/>
    <n v="-2617.9467900200007"/>
    <n v="-53.168981347838049"/>
    <n v="-359.37806810157616"/>
    <n v="-5.8016398247531518"/>
    <n v="-2.1746541748433046"/>
    <n v="1.0354392169474895"/>
    <n v="-0.20549841259494506"/>
    <n v="-1.3889982588375265"/>
    <n v="-247.5507875870008"/>
    <n v="-1853.8547961060005"/>
    <n v="-0.13134247580699512"/>
    <n v="-0.98359565356527356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04.92080811087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7.82436107897513"/>
    <n v="334.90676548600004"/>
    <n v="45.974252354298926"/>
    <n v="289.26978841317043"/>
    <n v="0"/>
    <n v="0"/>
    <n v="35.139460758050987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12537061087767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29.80460044589983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29.654568981460724"/>
    <n v="-0.11461507626053605"/>
    <n v="136.03727119247671"/>
    <n v="0.52578481992938786"/>
    <n v="-7.9052874170000962"/>
    <n v="-4.1942909228263776E-3"/>
    <n v="311.42469313400005"/>
    <n v="1902.7293325359999"/>
    <n v="3680.3963352019996"/>
    <n v="0.31080848031600627"/>
    <n v="0.25511120662622844"/>
    <n v="0.20366818902004913"/>
    <n v="42.750756052138129"/>
    <n v="0.16523191310501478"/>
    <n v="1.0095269086471392"/>
    <n v="1.9526997725528776"/>
    <n v="209.92603130700002"/>
    <n v="28.817549639641186"/>
    <n v="0"/>
    <n v="0"/>
    <n v="101.49866182700003"/>
    <n v="13.933206412496945"/>
    <n v="2466.115148978"/>
    <n v="1.3084412796629528"/>
    <n v="-527.44812518300023"/>
    <n v="-1114.3442993320004"/>
    <n v="-2689.4111609460015"/>
    <n v="-72.405325033598857"/>
    <n v="-369.18832385596619"/>
    <n v="0.15672569528808711"/>
    <n v="-26.529428144591794"/>
    <n v="0.55347373825375823"/>
    <n v="-0.2798469893655508"/>
    <n v="-1.4269149526234899"/>
    <n v="-319.32998055100018"/>
    <n v="-1771.3407574230014"/>
    <n v="-0.16942620402784117"/>
    <n v="-0.93981636190921103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204.92080811087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9.349972483466047"/>
    <n v="219.65416787300001"/>
    <n v="30.152977440788611"/>
    <n v="319.42276585395905"/>
    <n v="0"/>
    <n v="0"/>
    <n v="35.139460758050987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19609874725504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8.7049419547709679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19.622276213270602"/>
    <n v="7.5840208164729514E-2"/>
    <n v="92.477789029567589"/>
    <n v="0.35742717584788009"/>
    <n v="203.72605125600006"/>
    <n v="0.10809048203468906"/>
    <n v="383.59698211199998"/>
    <n v="2286.3263146479999"/>
    <n v="3771.2695168709997"/>
    <n v="0.31044001728412596"/>
    <n v="0.26406569548253223"/>
    <n v="0.20279284255379237"/>
    <n v="52.6581911009552"/>
    <n v="0.2035242054116872"/>
    <n v="1.2130511140588265"/>
    <n v="2.0009141562807851"/>
    <n v="280.01687131400001"/>
    <n v="38.439254240115467"/>
    <n v="0"/>
    <n v="0"/>
    <n v="103.58011079799996"/>
    <n v="14.218936860839731"/>
    <n v="2406.6497020920006"/>
    <n v="1.2768908285611498"/>
    <n v="-240.65538498899991"/>
    <n v="-1354.9996843210004"/>
    <n v="-3097.6003299420008"/>
    <n v="-33.035914887684598"/>
    <n v="-425.22240198657988"/>
    <n v="-2.4364588397224116"/>
    <n v="-7.416228976605459"/>
    <n v="0.88568590722719365"/>
    <n v="-0.1276839972469577"/>
    <n v="-1.6434869804329049"/>
    <n v="-179.87093085599992"/>
    <n v="-2185.699123199001"/>
    <n v="-9.5433723376998153E-2"/>
    <n v="-1.1596615668582504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204.92080811087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6.930606112418559"/>
    <n v="161.39139082600002"/>
    <n v="22.154967573970904"/>
    <n v="341.57773342792996"/>
    <n v="84.811900000000009"/>
    <n v="11.642534863663602"/>
    <n v="46.781995621714586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248870673277693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2.681676607725906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28.672955555277159"/>
    <n v="0.11082113483549857"/>
    <n v="94.175336378977477"/>
    <n v="0.36398820592152986"/>
    <n v="227.59819637300012"/>
    <n v="0.12075627345895881"/>
    <n v="424.79687040800002"/>
    <n v="2711.1231850559998"/>
    <n v="3910.4705125800006"/>
    <n v="0.48740548460550825"/>
    <n v="0.29452207254269958"/>
    <n v="0.23955954524552348"/>
    <n v="58.313896678418111"/>
    <n v="0.2253835393468156"/>
    <n v="1.4384346534056422"/>
    <n v="2.0747697217969865"/>
    <n v="326.32241260000012"/>
    <n v="44.795837205513841"/>
    <n v="0"/>
    <n v="0"/>
    <n v="98.474457807999897"/>
    <n v="13.518059472904262"/>
    <n v="2361.136687054"/>
    <n v="1.2527430884759718"/>
    <n v="-215.9241577439999"/>
    <n v="-1570.9238420650004"/>
    <n v="-3224.4352715460009"/>
    <n v="-29.640941123140948"/>
    <n v="-442.63364061648099"/>
    <n v="1.4236845613804001"/>
    <n v="-13.866514455690309"/>
    <n v="1.0316029762990615"/>
    <n v="-0.11456240451131704"/>
    <n v="-1.7107815158754567"/>
    <n v="-197.1986740349999"/>
    <n v="-2329.2049385920009"/>
    <n v="-0.1046272658878568"/>
    <n v="-1.2358011310670451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204.92080811087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92.397208183567045"/>
    <n v="336.98818700100003"/>
    <n v="46.259979033625378"/>
    <n v="387.83771246155533"/>
    <n v="28.055799999999998"/>
    <n v="3.8513537561117395"/>
    <n v="50.633349377826327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283689864011365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6.278490466537261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54.207150398300207"/>
    <n v="0.20951094182659361"/>
    <n v="134.60646308810277"/>
    <n v="0.52025473854127091"/>
    <n v="438.72176711399993"/>
    <n v="0.23277164110383358"/>
    <n v="377.28028096799994"/>
    <n v="3088.4034660239995"/>
    <n v="3919.0834201770003"/>
    <n v="2.3362272387289496E-2"/>
    <n v="0.25393379820385875"/>
    <n v="0.23894398130128214"/>
    <n v="51.791067344827063"/>
    <n v="0.20017276720673194"/>
    <n v="1.638607420612374"/>
    <n v="2.079339453199232"/>
    <n v="244.79133388099999"/>
    <n v="33.603676359476196"/>
    <n v="0"/>
    <n v="0"/>
    <n v="132.48894708699996"/>
    <n v="18.187390985350863"/>
    <n v="2282.8273393830004"/>
    <n v="1.2111946704636676"/>
    <n v="17.600341911999976"/>
    <n v="-1553.3235001530004"/>
    <n v="-2938.5211955010009"/>
    <n v="2.416083053473149"/>
    <n v="-403.38484889779431"/>
    <n v="-1.0655961274918402"/>
    <n v="9.6232117071160523"/>
    <n v="0.59591282977220006"/>
    <n v="9.3381746198616736E-3"/>
    <n v="-1.5590847146579607"/>
    <n v="61.441486145999981"/>
    <n v="-2015.5266247890004"/>
    <n v="3.2598873897101623E-2"/>
    <n v="-1.0693735194103047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204.9208081108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39.85673362880758"/>
    <n v="361.39938073500002"/>
    <n v="49.611020268543363"/>
    <n v="437.4487327300987"/>
    <n v="220.66257999999999"/>
    <n v="30.291406993074773"/>
    <n v="80.924756370901093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2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0357113145994248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42.419621106498816"/>
    <n v="-0.1639520746736855"/>
    <n v="168.30814258190628"/>
    <n v="0.65051191974344269"/>
    <n v="-280.83211509100079"/>
    <n v="-0.14900047639397584"/>
    <n v="660.59117247099994"/>
    <n v="3748.9946384949994"/>
    <n v="3748.9946384949994"/>
    <n v="-0.20475850034858545"/>
    <n v="0.13824867516691164"/>
    <n v="0.13824867516691164"/>
    <n v="90.682507479752616"/>
    <n v="0.35048840253878849"/>
    <n v="1.9890958231511622"/>
    <n v="1.9890958231511622"/>
    <n v="311.321252797"/>
    <n v="42.736556302694574"/>
    <n v="0"/>
    <n v="0"/>
    <n v="349.26991967399994"/>
    <n v="47.945951177058049"/>
    <n v="4106.0055769820001"/>
    <n v="2.1785143299881966"/>
    <n v="-969.60366034000072"/>
    <n v="-2522.9271604930009"/>
    <n v="-2522.9271604930009"/>
    <n v="-133.10212858625144"/>
    <n v="-346.33426941883829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86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670.5408979978356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8.108354397264932"/>
    <n v="343.91728193699998"/>
    <n v="47.211169012461063"/>
    <n v="47.211169012461063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1.589188466404588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48.095946382019932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19.199516387387554"/>
    <n v="6.8342926695001638E-2"/>
    <n v="148.10856475707482"/>
    <n v="0.52720977861421936"/>
    <n v="475.70401978100006"/>
    <n v="0.23245070048236102"/>
    <n v="36.879908792000002"/>
    <n v="36.879908792000002"/>
    <n v="3716.6107404949998"/>
    <n v="-0.46754429910630257"/>
    <n v="-0.46754429910630257"/>
    <n v="0.12285336949422154"/>
    <n v="5.0626813440047185"/>
    <n v="1.8021207044608599E-2"/>
    <n v="1.8021207044608599E-2"/>
    <n v="1.8161056752180826"/>
    <n v="29.458927858999999"/>
    <n v="4.0439678234370229"/>
    <n v="0"/>
    <n v="0"/>
    <n v="7.4209809330000027"/>
    <n v="1.0187135205676958"/>
    <n v="2001.364068287"/>
    <n v="0.97795784825975129"/>
    <n v="102.98202702900008"/>
    <n v="102.98202702900008"/>
    <n v="-2637.6903051760009"/>
    <n v="14.136835043382835"/>
    <n v="-362.08835478935231"/>
    <n v="-0.52705253476201541"/>
    <n v="-0.52705253476201541"/>
    <n v="0.65823155793518118"/>
    <n v="5.0321719650393032E-2"/>
    <n v="-1.2888958966038635"/>
    <n v="438.82411098900002"/>
    <n v="-1466.8047224020008"/>
    <n v="0.21442949343775242"/>
    <n v="-0.7167477486319076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670.5408979978356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8.60043175800287"/>
    <n v="111.39789541499999"/>
    <n v="15.292121519596765"/>
    <n v="62.503290532057832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1.594436330728712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5.9176011901218928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1.798356668433867"/>
    <n v="4.1997632057125783E-2"/>
    <n v="173.72538614339811"/>
    <n v="0.6183958538694545"/>
    <n v="127.26815254200024"/>
    <n v="6.2189029264674553E-2"/>
    <n v="214.13003094599998"/>
    <n v="251.00993973799999"/>
    <n v="3666.750670807"/>
    <n v="-0.18887098254160217"/>
    <n v="-0.24679070779166334"/>
    <n v="4.2322810122055632E-2"/>
    <n v="29.394652762715733"/>
    <n v="0.1046337083941862"/>
    <n v="0.1226549154387948"/>
    <n v="1.7917417690009132"/>
    <n v="182.79470340800003"/>
    <n v="25.093102587262965"/>
    <n v="0"/>
    <n v="0"/>
    <n v="31.335327537999945"/>
    <n v="4.3015501754527659"/>
    <n v="2434.7861416539999"/>
    <n v="1.1897476595063714"/>
    <n v="-128.18302218499974"/>
    <n v="-25.200995155999664"/>
    <n v="-2401.2204190540006"/>
    <n v="-17.596296094281868"/>
    <n v="-329.62700333534701"/>
    <n v="-0.64847936417092034"/>
    <n v="-0.8284569911693993"/>
    <n v="0.22128378640502144"/>
    <n v="-6.2636076337060406E-2"/>
    <n v="-1.1733459151314585"/>
    <n v="-86.861878403999739"/>
    <n v="-1385.1276718110005"/>
    <n v="-4.2444679129511644E-2"/>
    <n v="-0.67683661306498133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70.5408979978356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696087344420427"/>
    <n v="170.13176654599999"/>
    <n v="23.354800722875936"/>
    <n v="85.858091254933768"/>
    <n v="27.017807999999999"/>
    <n v="3.7088636332845897"/>
    <n v="3.7088636332845897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1.632182742058941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8.4827946366247566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18.337464641139643"/>
    <n v="-6.5274352564675023E-2"/>
    <n v="165.85791389877835"/>
    <n v="0.59039066519489913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39.827245082256972"/>
    <n v="0.14176974233104206"/>
    <n v="0.26442465776983681"/>
    <n v="1.8201430184706213"/>
    <n v="187.93566202399998"/>
    <n v="25.798826547219427"/>
    <n v="0"/>
    <n v="0"/>
    <n v="102.192249702"/>
    <n v="14.028418535037551"/>
    <n v="2358.6931918980004"/>
    <n v="1.1525651705278377"/>
    <n v="-423.71009426700027"/>
    <n v="-448.91108942299991"/>
    <n v="-2516.6546565550007"/>
    <n v="-58.164709723396612"/>
    <n v="-345.47321282441419"/>
    <n v="0.37445111242889717"/>
    <n v="-1.3780162618966973E-2"/>
    <n v="0.25432397945028895"/>
    <n v="-0.20704409489571704"/>
    <n v="-1.2297523532757224"/>
    <n v="-364.47683984800028"/>
    <n v="-1507.5570558780005"/>
    <n v="-0.17810002272267719"/>
    <n v="-0.73666119915761041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670.5408979978356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8.892332154396492"/>
    <n v="169.92624759"/>
    <n v="23.326588153526899"/>
    <n v="109.18467940846067"/>
    <n v="0"/>
    <n v="0"/>
    <n v="3.7088636332845897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1.616521058998423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3.2609775789130908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52.220888227075683"/>
    <n v="0.18588636630427779"/>
    <n v="177.40282746669899"/>
    <n v="0.63148613685953159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38.474184749166248"/>
    <n v="0.13695336564256042"/>
    <n v="0.40137802341239726"/>
    <n v="1.8260583904187055"/>
    <n v="173.31122575600003"/>
    <n v="23.791260284565059"/>
    <n v="0"/>
    <n v="0"/>
    <n v="106.96010241600001"/>
    <n v="14.682924464601188"/>
    <n v="2156.4145001070001"/>
    <n v="1.0537225674715924"/>
    <n v="100.14005148799993"/>
    <n v="-348.77103793499998"/>
    <n v="-2444.6595418200013"/>
    <n v="13.746703477909435"/>
    <n v="-335.59009933072178"/>
    <n v="2.5580130226202829"/>
    <n v="-0.18327993838938461"/>
    <n v="0.1749870456524445"/>
    <n v="4.8933000661717359E-2"/>
    <n v="-1.1945722535591741"/>
    <n v="122.91065043099992"/>
    <n v="-1428.5347842710009"/>
    <n v="6.0059754808424001E-2"/>
    <n v="-0.69804730979587892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70.5408979978356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69.696545889042767"/>
    <n v="169.51257126200002"/>
    <n v="23.269800826854436"/>
    <n v="132.45448023531509"/>
    <n v="126.3381974"/>
    <n v="17.343048178874827"/>
    <n v="21.051911812159418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1.672413343512792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9.037052394113459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56.861794778771845"/>
    <n v="0.20240621658911517"/>
    <n v="147.5347107609654"/>
    <n v="0.52516707812122654"/>
    <n v="477.3223018770002"/>
    <n v="0.23324146699084353"/>
    <n v="470.21550394600007"/>
    <n v="1291.624683582"/>
    <n v="3959.7649018419993"/>
    <n v="0.90040346281644323"/>
    <n v="0.19500337825437608"/>
    <n v="0.1045009987366754"/>
    <n v="64.548729578354624"/>
    <n v="0.22976876108853034"/>
    <n v="0.63114678450092754"/>
    <n v="1.9349218987100174"/>
    <n v="303.36091412600001"/>
    <n v="41.643802567620995"/>
    <n v="0"/>
    <n v="0"/>
    <n v="166.85458982000006"/>
    <n v="22.90492701073364"/>
    <n v="2559.5836292280001"/>
    <n v="1.2507294090790786"/>
    <n v="-55.996701161999852"/>
    <n v="-404.76773909699983"/>
    <n v="-2885.0247973790015"/>
    <n v="-7.6869347995827866"/>
    <n v="-396.04114264648052"/>
    <n v="-1.1456849175652462"/>
    <n v="8.485980068560961"/>
    <n v="0.20543384359736505"/>
    <n v="-2.736254449941521E-2"/>
    <n v="-1.4097548205887913"/>
    <n v="7.1067979310001448"/>
    <n v="-1837.8759190210012"/>
    <n v="3.472705902313166E-3"/>
    <n v="-0.89807007511261328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70.5408979978356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8.929967568351231"/>
    <n v="172.634485254"/>
    <n v="23.698360881436624"/>
    <n v="156.15284111675172"/>
    <n v="111.53113999999999"/>
    <n v="15.310412640609938"/>
    <n v="36.362324452769357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1.626665251314822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1.6347763952429581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4.389546792466534"/>
    <n v="5.1221276711837488E-2"/>
    <n v="152.75939440344325"/>
    <n v="0.54376495131645974"/>
    <n v="116.23818478600019"/>
    <n v="5.6799283488802352E-2"/>
    <n v="393.31358946200004"/>
    <n v="1684.938273044"/>
    <n v="4129.4074287250005"/>
    <n v="0.75844646565794704"/>
    <n v="0.29161008753114537"/>
    <n v="0.13354423655911263"/>
    <n v="53.992036231519492"/>
    <n v="0.19219097501375645"/>
    <n v="0.82333775951468402"/>
    <n v="2.0178169817150029"/>
    <n v="237.98669741800001"/>
    <n v="32.66957139006702"/>
    <n v="0"/>
    <n v="0"/>
    <n v="155.32689204400003"/>
    <n v="21.322464841452469"/>
    <n v="2408.7504287080001"/>
    <n v="1.1770254216017149"/>
    <n v="-288.49064343699985"/>
    <n v="-693.25838253399968"/>
    <n v="-3016.6072839180015"/>
    <n v="-39.60248943905296"/>
    <n v="-414.10409946006268"/>
    <n v="0.83859557807779761"/>
    <n v="2.4736167437725656"/>
    <n v="0.40309586600050373"/>
    <n v="-0.14096969830191897"/>
    <n v="-1.4740520303985434"/>
    <n v="-277.07540467599983"/>
    <n v="-1983.5047380220012"/>
    <n v="-0.13539169152495409"/>
    <n v="-0.96923096419399135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670.5408979978356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7987017879725224"/>
    <n v="171.793434225"/>
    <n v="23.582905786959873"/>
    <n v="179.7357469037116"/>
    <n v="15.9079508"/>
    <n v="2.1837604369014874"/>
    <n v="38.546084889670844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1.681620984130161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46.270870492807958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1.9735471274532692"/>
    <n v="7.0250720871945062E-3"/>
    <n v="168.53437741933755"/>
    <n v="0.59991785048939861"/>
    <n v="337.47464941299995"/>
    <n v="0.16490551979612311"/>
    <n v="408.60933009700005"/>
    <n v="2093.5476031409999"/>
    <n v="4251.2376022339995"/>
    <n v="0.42482227424926444"/>
    <n v="0.31561710517461905"/>
    <n v="0.17875341691920488"/>
    <n v="56.091755653069342"/>
    <n v="0.19966517215558241"/>
    <n v="1.0230029316702665"/>
    <n v="2.077348766174365"/>
    <n v="284.11322647200001"/>
    <n v="39.001580490806269"/>
    <n v="0"/>
    <n v="0"/>
    <n v="124.49610362500005"/>
    <n v="17.090175162263073"/>
    <n v="2679.222000149"/>
    <n v="1.309190178735719"/>
    <n v="-394.23271163900012"/>
    <n v="-1087.4910941729997"/>
    <n v="-3023.5220805170006"/>
    <n v="-54.118208525616069"/>
    <n v="-415.05332663784066"/>
    <n v="1.7853025461745498E-2"/>
    <n v="0.85295311517384254"/>
    <n v="0.15492113592343171"/>
    <n v="-0.19264010006838789"/>
    <n v="-1.4774309156849665"/>
    <n v="-71.134680684000102"/>
    <n v="-1807.0886311190006"/>
    <n v="-3.4759652359459277E-2"/>
    <n v="-0.88302600076977555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670.5408979978356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58.01467655552423"/>
    <n v="761.61594965500001"/>
    <n v="104.55066148241696"/>
    <n v="284.28640838612853"/>
    <n v="0"/>
    <n v="0"/>
    <n v="38.546084889670844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591541819875969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9.2328002866424974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80.810909347509067"/>
    <n v="0.28765589415165055"/>
    <n v="278.99985574830737"/>
    <n v="0.99313265525002647"/>
    <n v="653.15030137600024"/>
    <n v="0.31915905428970792"/>
    <n v="419.098312652"/>
    <n v="2512.6459157929999"/>
    <n v="4358.9112217519996"/>
    <n v="0.34574528575250163"/>
    <n v="0.32054826339597642"/>
    <n v="0.18435918981338717"/>
    <n v="57.531628419520111"/>
    <n v="0.20479056786567007"/>
    <n v="1.2277934995359363"/>
    <n v="2.1299630120912965"/>
    <n v="313.40273666999997"/>
    <n v="43.022291542201714"/>
    <n v="0"/>
    <n v="0"/>
    <n v="105.69557598200004"/>
    <n v="14.509336877318402"/>
    <n v="2392.7519137130002"/>
    <n v="1.1692078168251621"/>
    <n v="169.58163056900025"/>
    <n v="-917.90946360399948"/>
    <n v="-2326.4923247650004"/>
    <n v="23.279280927988957"/>
    <n v="-319.36872067625285"/>
    <n v="-1.3215133820224751"/>
    <n v="-0.17627840501876746"/>
    <n v="-0.13494360455221144"/>
    <n v="8.2865326285980478E-2"/>
    <n v="-1.1368303568412701"/>
    <n v="234.05198872400024"/>
    <n v="-1253.7066618440001"/>
    <n v="0.11436848642403781"/>
    <n v="-0.61261830807989326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670.540897997835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4.990865595412131"/>
    <n v="400.75938085199999"/>
    <n v="55.01415560209886"/>
    <n v="339.3005639882274"/>
    <n v="33.360839999999996"/>
    <n v="4.5796019518617452"/>
    <n v="43.125686841532591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605500582605011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6.87535014099314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64.841265908329262"/>
    <n v="0.23081007840880485"/>
    <n v="324.21884544336598"/>
    <n v="1.1540949438617105"/>
    <n v="520.35539899100002"/>
    <n v="0.25426940274946891"/>
    <n v="365.21336429000002"/>
    <n v="2877.8592800829997"/>
    <n v="4340.5276039300006"/>
    <n v="-4.7924302534352203E-2"/>
    <n v="0.25872639511043349"/>
    <n v="0.1509460102261031"/>
    <n v="50.134584019721288"/>
    <n v="0.17845992218819784"/>
    <n v="1.406253421724134"/>
    <n v="2.1209799371908762"/>
    <n v="227.87319914700001"/>
    <n v="31.281243145873471"/>
    <n v="0"/>
    <n v="0"/>
    <n v="137.34016514300001"/>
    <n v="18.853340873847824"/>
    <n v="2496.0922350749997"/>
    <n v="1.2197046154431934"/>
    <n v="107.13316715599996"/>
    <n v="-810.77629644799958"/>
    <n v="-1978.7037726199999"/>
    <n v="14.706681888607962"/>
    <n v="-271.62612389996025"/>
    <n v="-1.4451725323366311"/>
    <n v="-0.40164097023071621"/>
    <n v="-0.36121398442095043"/>
    <n v="5.2350156220606979E-2"/>
    <n v="-0.96688499332916544"/>
    <n v="155.14203470099994"/>
    <n v="-918.69369628700031"/>
    <n v="7.5809480561271E-2"/>
    <n v="-0.44891567939441668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70.5408979978356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0.43807151978605"/>
    <n v="283.28251901300001"/>
    <n v="38.887545307619561"/>
    <n v="378.18810929584697"/>
    <n v="120.12840019000001"/>
    <n v="16.490599636704381"/>
    <n v="59.616286478236972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637213435803012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19.263403983833765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2.5481314004050906"/>
    <n v="9.0703720861175716E-3"/>
    <n v="298.09402128849393"/>
    <n v="1.0611005732686509"/>
    <n v="153.07384910399998"/>
    <n v="7.4798870663605022E-2"/>
    <n v="565.45216403699999"/>
    <n v="3443.3114441199996"/>
    <n v="4481.1828975589997"/>
    <n v="0.33111188765092914"/>
    <n v="0.27006823706864358"/>
    <n v="0.14594468444219566"/>
    <n v="77.62232108389037"/>
    <n v="0.27630574086840493"/>
    <n v="1.6825591625925389"/>
    <n v="2.1897105347285324"/>
    <n v="420.876588341"/>
    <n v="57.775740822453997"/>
    <n v="0"/>
    <n v="0"/>
    <n v="144.57557569599999"/>
    <n v="19.846580261436376"/>
    <n v="2680.4160332030001"/>
    <n v="1.3097736377948399"/>
    <n v="-546.88989490500001"/>
    <n v="-1357.6661913529997"/>
    <n v="-2309.6695097810007"/>
    <n v="-75.074189683485272"/>
    <n v="-317.05937246030464"/>
    <n v="1.5327869777007246"/>
    <n v="-0.1357530167927623"/>
    <n v="-0.28369797646035644"/>
    <n v="-0.26723536878228732"/>
    <n v="-1.1286099614598812"/>
    <n v="-412.37831493300001"/>
    <n v="-1133.8733371850005"/>
    <n v="-0.20150687020479988"/>
    <n v="-0.55406227512701145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670.5408979978356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3.21028926793278"/>
    <n v="285.129998753"/>
    <n v="39.141157681388592"/>
    <n v="417.32926697723553"/>
    <n v="165.71934599999997"/>
    <n v="22.74908666576896"/>
    <n v="82.365373144005929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678923826204695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0361445692250015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01.94610925072176"/>
    <n v="0.36288911297472187"/>
    <n v="345.83298014091548"/>
    <n v="1.2310329871647641"/>
    <n v="763.84331969899961"/>
    <n v="0.37324871630167422"/>
    <n v="409.467713178"/>
    <n v="3852.7791572979995"/>
    <n v="4513.3703297689999"/>
    <n v="8.5314377224846583E-2"/>
    <n v="0.24749865089940948"/>
    <n v="0.15163925996889338"/>
    <n v="56.209590001161068"/>
    <n v="0.20008461731510094"/>
    <n v="1.8826437799076401"/>
    <n v="2.2054387834984026"/>
    <n v="237.045564211"/>
    <n v="32.540377536682662"/>
    <n v="0"/>
    <n v="0"/>
    <n v="172.422148967"/>
    <n v="23.669212464478406"/>
    <n v="2392.1647570910004"/>
    <n v="1.1689209052953005"/>
    <n v="333.17496081099961"/>
    <n v="-1024.491230542"/>
    <n v="-1994.0948908820003"/>
    <n v="45.7365192495607"/>
    <n v="-273.73893626421705"/>
    <n v="17.930027750417718"/>
    <n v="-0.34045211416611609"/>
    <n v="-0.3213950969844821"/>
    <n v="0.16280449565962093"/>
    <n v="-0.97440579633363855"/>
    <n v="354.37560652099961"/>
    <n v="-840.93921681000097"/>
    <n v="0.17316409898657328"/>
    <n v="-0.41092129114352355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670.5408979978356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31.64121117873734"/>
    <n v="402.91413122"/>
    <n v="55.309948483545121"/>
    <n v="472.63921546078063"/>
    <n v="10.072743200000001"/>
    <n v="1.3827336008122737"/>
    <n v="83.748106744818202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1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3.790510821817874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74.190954025895849"/>
    <n v="-0.26409138803906929"/>
    <n v="314.06164722151846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89.228715235990862"/>
    <n v="0.31762005987132386"/>
    <n v="2.2002638397789638"/>
    <n v="2.2002638397789638"/>
    <n v="283.60696746100001"/>
    <n v="38.93208389674799"/>
    <n v="0"/>
    <n v="0"/>
    <n v="366.39382380500007"/>
    <n v="50.296631339242857"/>
    <n v="4090.3086874909995"/>
    <n v="1.9987115518470651"/>
    <n v="-1190.4566153139997"/>
    <n v="-2214.9478458559997"/>
    <n v="-2214.9478458559997"/>
    <n v="-163.4196692618867"/>
    <n v="-304.05647693985236"/>
    <n v="0.22777652767580814"/>
    <n v="-0.12207221812016933"/>
    <n v="-0.12207221812016933"/>
    <n v="-0.58171144791039309"/>
    <n v="-1.0823246323168614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618.9334516428025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4.562438645097089"/>
    <n v="281.39133539300002"/>
    <n v="38.62793349336426"/>
    <n v="38.62793349336426"/>
    <n v="3.5499154000000002"/>
    <n v="0.48731385345165384"/>
    <n v="0.48731385345165384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0.986747552966269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45.530224969637636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1.236176667684909"/>
    <n v="-3.7354357589226152E-2"/>
    <n v="283.62595416644598"/>
    <n v="0.94290661555625088"/>
    <n v="236.07456768299915"/>
    <n v="0.10773645231172743"/>
    <n v="379.26472738599995"/>
    <n v="379.26472738599995"/>
    <n v="4845.1647671580004"/>
    <n v="9.2837761753974331"/>
    <n v="9.2837761753974331"/>
    <n v="0.30365139248149875"/>
    <n v="52.063481789104777"/>
    <n v="0.17308360073080695"/>
    <n v="0.17308360073080695"/>
    <n v="2.2111694114391955"/>
    <n v="316.66734352900005"/>
    <n v="43.47043972862442"/>
    <n v="0"/>
    <n v="0"/>
    <n v="62.597383856999897"/>
    <n v="8.5930420604803626"/>
    <n v="2602.2784008640006"/>
    <n v="1.187591893477447"/>
    <n v="-461.1164463700008"/>
    <n v="-461.1164463700008"/>
    <n v="-2779.0463192550005"/>
    <n v="-63.299658456789686"/>
    <n v="-381.49297044002492"/>
    <n v="-5.4776400278094046"/>
    <n v="-5.4776400278094046"/>
    <n v="5.359083050865121E-2"/>
    <n v="-0.21043795832003309"/>
    <n v="-1.2682627958829449"/>
    <n v="-143.1901597030008"/>
    <n v="-1645.5186168000007"/>
    <n v="-6.5347148419079515E-2"/>
    <n v="-0.7509590708008311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18.9334516428025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851248477216089"/>
    <n v="278.49219285000004"/>
    <n v="38.229954340301923"/>
    <n v="76.857887833666183"/>
    <n v="0"/>
    <n v="0"/>
    <n v="0.48731385345165384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0.980115269124791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5.298428196423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0.185543929743915"/>
    <n v="0.10035100331056566"/>
    <n v="302.01314142775601"/>
    <n v="1.004034309462523"/>
    <n v="256.8890157369998"/>
    <n v="0.11723546278191055"/>
    <n v="246.33501989299995"/>
    <n v="625.59974727899987"/>
    <n v="4877.3697561050003"/>
    <n v="0.15039921679701962"/>
    <n v="1.492330574366858"/>
    <n v="0.33016127737737899"/>
    <n v="33.815585516248532"/>
    <n v="0.11241897585108586"/>
    <n v="0.28550257658189282"/>
    <n v="2.2258666797215936"/>
    <n v="196.39208054799997"/>
    <n v="26.959679534682277"/>
    <n v="0"/>
    <n v="0"/>
    <n v="49.942939344999985"/>
    <n v="6.8559059815662531"/>
    <n v="2226.5416682619998"/>
    <n v="1.0161183503040163"/>
    <n v="-26.44361624300015"/>
    <n v="-487.56006261300092"/>
    <n v="-2677.3069133130007"/>
    <n v="-3.6300415865046101"/>
    <n v="-367.52671593224767"/>
    <n v="-0.79370422235141658"/>
    <n v="18.346857518716927"/>
    <n v="0.11497757226625982"/>
    <n v="-1.206797254052018E-2"/>
    <n v="-1.2218323702590705"/>
    <n v="10.55399584399985"/>
    <n v="-1548.102742552001"/>
    <n v="4.8164869308247116E-3"/>
    <n v="-0.70650175888734335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618.9334516428025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7.69756523403463"/>
    <n v="394.62782733199998"/>
    <n v="54.172447945213221"/>
    <n v="131.03033577887942"/>
    <n v="67.980378000000002"/>
    <n v="9.3319913940146364"/>
    <n v="9.819305247466291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0.990540558441614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6.6755211402623118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0.167551102159081"/>
    <n v="0.10029118665446252"/>
    <n v="350.51815717105478"/>
    <n v="1.1652878885520319"/>
    <n v="266.37384314599996"/>
    <n v="0.12156401738168798"/>
    <n v="470.49105823799999"/>
    <n v="1096.0908055169998"/>
    <n v="5057.732902617"/>
    <n v="0.62166768250252669"/>
    <n v="1.025529728795767"/>
    <n v="0.3578269192413297"/>
    <n v="64.586556233003819"/>
    <n v="0.21471621427267706"/>
    <n v="0.50021879085456988"/>
    <n v="2.3081783227066865"/>
    <n v="318.07040219699996"/>
    <n v="43.663044297770426"/>
    <n v="0"/>
    <n v="0"/>
    <n v="152.42065604100003"/>
    <n v="20.923511935233392"/>
    <n v="2505.3991230349998"/>
    <n v="1.1433794660302259"/>
    <n v="-250.73072620700003"/>
    <n v="-738.2907888200009"/>
    <n v="-2504.3275452530006"/>
    <n v="-34.419005130844738"/>
    <n v="-343.78101133969574"/>
    <n v="-0.40824934406919644"/>
    <n v="0.64462586515505826"/>
    <n v="-4.8982132967240188E-3"/>
    <n v="-0.11442502761821458"/>
    <n v="-1.1428904341546546"/>
    <n v="-204.11721509200004"/>
    <n v="-1387.7431177960007"/>
    <n v="-9.3152196890989108E-2"/>
    <n v="-0.63331904702297037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618.9334516428025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1.595326163409013"/>
    <n v="210.48791242199999"/>
    <n v="28.894681745756262"/>
    <n v="159.92501752463568"/>
    <n v="0"/>
    <n v="0"/>
    <n v="9.819305247466291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080896735270102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16.29033736899855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19.177632891785212"/>
    <n v="6.3755508474240621E-2"/>
    <n v="317.47490183576434"/>
    <n v="1.0554365029595998"/>
    <n v="253.4539140089999"/>
    <n v="0.11566779847509059"/>
    <n v="387.09788963800003"/>
    <n v="1483.1886951549998"/>
    <n v="5164.5594640829995"/>
    <n v="0.3811540843751291"/>
    <n v="0.80566364721205264"/>
    <n v="0.38201469091768936"/>
    <n v="53.138777409314265"/>
    <n v="0.17665839118661683"/>
    <n v="0.67687718204118663"/>
    <n v="2.3569303541430497"/>
    <n v="241.94309891700001"/>
    <n v="33.212685533091275"/>
    <n v="0"/>
    <n v="0"/>
    <n v="145.15479072100001"/>
    <n v="19.926091876222984"/>
    <n v="2611.721905285"/>
    <n v="1.1919015896624032"/>
    <n v="-247.3953676270001"/>
    <n v="-985.68615644700094"/>
    <n v="-2851.8629643680006"/>
    <n v="-33.96114451752905"/>
    <n v="-391.48885933513429"/>
    <n v="-3.4704937130639104"/>
    <n v="1.8261697481621226"/>
    <n v="0.16656856121766728"/>
    <n v="-0.11290288271237621"/>
    <n v="-1.3014938511834504"/>
    <n v="-133.64397562900012"/>
    <n v="-1644.2977438560006"/>
    <n v="-6.099059271152623E-2"/>
    <n v="-0.75040190566016851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618.9334516428025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221925628709428"/>
    <n v="244.50770624400002"/>
    <n v="33.564741438173044"/>
    <n v="193.48975896280871"/>
    <n v="0"/>
    <n v="0"/>
    <n v="9.819305247466291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112456519719581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7.572726836679049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88.312254811715462"/>
    <n v="0.29359164093913886"/>
    <n v="348.92536186870791"/>
    <n v="1.1599926847607442"/>
    <n v="696.20316562799997"/>
    <n v="0.31772359000429617"/>
    <n v="466.57395322099995"/>
    <n v="1949.7626483759998"/>
    <n v="5160.9179133580001"/>
    <n v="-7.7444292977169038E-3"/>
    <n v="0.50954272797637912"/>
    <n v="0.30333947627982916"/>
    <n v="64.048836505877617"/>
    <n v="0.2129285799586296"/>
    <n v="0.88980576199981631"/>
    <n v="2.355268473492901"/>
    <n v="372.30837147199998"/>
    <n v="51.108549565527696"/>
    <n v="0"/>
    <n v="0"/>
    <n v="94.265581748999978"/>
    <n v="12.940286940349921"/>
    <n v="2728.3476321489998"/>
    <n v="1.2451256289306905"/>
    <n v="176.75073608200006"/>
    <n v="-808.93542036500094"/>
    <n v="-2619.1155271240009"/>
    <n v="24.263418305837853"/>
    <n v="-359.53850622971368"/>
    <n v="-4.1564490838604184"/>
    <n v="0.99851752555592155"/>
    <n v="-9.2168798859744605E-2"/>
    <n v="8.0663060980509252E-2"/>
    <n v="-1.1952757887321568"/>
    <n v="229.62921240700007"/>
    <n v="-1421.7753293800006"/>
    <n v="0.10479501004566658"/>
    <n v="-0.64885019794857801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618.9334516428025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8.714853502613934"/>
    <n v="269.81765203800001"/>
    <n v="37.03915866386992"/>
    <n v="230.52891762667863"/>
    <n v="40.579722003000001"/>
    <n v="5.5705723863951224"/>
    <n v="15.389877633861413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25526527073778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2.5506027069938426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2.471128086855071"/>
    <n v="7.470464187375897E-2"/>
    <n v="357.00694316309642"/>
    <n v="1.1868596775542271"/>
    <n v="181.50473956700029"/>
    <n v="8.283262746443168E-2"/>
    <n v="320.16735707700002"/>
    <n v="2269.9300054529999"/>
    <n v="5087.771680973"/>
    <n v="-0.18597433280923292"/>
    <n v="0.34718882096028203"/>
    <n v="0.23208275492057817"/>
    <n v="43.950903316350718"/>
    <n v="0.1461135586778502"/>
    <n v="1.0359193206776665"/>
    <n v="2.3218870057029819"/>
    <n v="202.39327809099998"/>
    <n v="27.783492603580743"/>
    <n v="0"/>
    <n v="0"/>
    <n v="117.77407898600003"/>
    <n v="16.167410712769978"/>
    <n v="2515.8135546399999"/>
    <n v="1.148132260560268"/>
    <n v="-156.47284462699974"/>
    <n v="-965.40826499200068"/>
    <n v="-2487.097728314001"/>
    <n v="-21.479775229495651"/>
    <n v="-341.41579202015635"/>
    <n v="-0.45761553039355318"/>
    <n v="0.39256630617755839"/>
    <n v="-0.17553148479979397"/>
    <n v="-7.1408916804091241E-2"/>
    <n v="-1.1350273281487551"/>
    <n v="-138.66261750999973"/>
    <n v="-1283.3625422140005"/>
    <n v="-6.3280931213418531E-2"/>
    <n v="-0.585683280858775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618.9334516428025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0.885435279024549"/>
    <n v="279.50283751199999"/>
    <n v="38.36869036333772"/>
    <n v="268.89760799001635"/>
    <n v="0"/>
    <n v="0"/>
    <n v="15.389877633861413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210022222500731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1.487760635582482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62.187701359825596"/>
    <n v="0.20674128780190812"/>
    <n v="417.22109739546875"/>
    <n v="1.3870399626860634"/>
    <n v="603.05992942099965"/>
    <n v="0.27521616565839907"/>
    <n v="290.9375354309999"/>
    <n v="2560.8675408839999"/>
    <n v="4970.099886306999"/>
    <n v="-0.28798117418920899"/>
    <n v="0.22321916016711008"/>
    <n v="0.16909482633839179"/>
    <n v="39.938385997764229"/>
    <n v="0.13277405617763499"/>
    <n v="1.1686933768553016"/>
    <n v="2.2681855764516432"/>
    <n v="177.53677532100002"/>
    <n v="24.371321668977519"/>
    <n v="0"/>
    <n v="0"/>
    <n v="113.40076010999988"/>
    <n v="15.567064328786717"/>
    <n v="2551.622458195"/>
    <n v="1.1644742336412859"/>
    <n v="162.07868231899977"/>
    <n v="-803.32958267300091"/>
    <n v="-1930.7863343560011"/>
    <n v="22.249315362061363"/>
    <n v="-265.04826813247894"/>
    <n v="-1.4111243880427042"/>
    <n v="-0.2613000814651214"/>
    <n v="-0.36141153167108653"/>
    <n v="7.39672316242731E-2"/>
    <n v="-0.8811456137655802"/>
    <n v="312.12239398999975"/>
    <n v="-900.10546754000109"/>
    <n v="0.14244210948076405"/>
    <n v="-0.41077770778496275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618.9334516428025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240947512004269"/>
    <n v="276.92707728300002"/>
    <n v="38.015103446094145"/>
    <n v="306.9127114361105"/>
    <n v="18.095057500000003"/>
    <n v="2.4839950266854953"/>
    <n v="17.873872660546908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3658235354247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28.322483550568975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51.402580125024258"/>
    <n v="0.17088645148498036"/>
    <n v="387.81276817298397"/>
    <n v="1.2892727881063204"/>
    <n v="572.21917328199993"/>
    <n v="0.26114148711238711"/>
    <n v="545.35820514000011"/>
    <n v="3106.2257460239998"/>
    <n v="5096.3597787949993"/>
    <n v="0.30126557105191809"/>
    <n v="0.23623695901603559"/>
    <n v="0.16918182535192661"/>
    <n v="74.863927308873599"/>
    <n v="0.24888304927352881"/>
    <n v="1.4175764261288302"/>
    <n v="2.3258063232327326"/>
    <n v="300.90259991900001"/>
    <n v="41.306338027139795"/>
    <n v="0"/>
    <n v="0"/>
    <n v="244.4556052210001"/>
    <n v="33.557589281733804"/>
    <n v="2878.9044559820004"/>
    <n v="1.3138346738324269"/>
    <n v="-170.90792121500021"/>
    <n v="-974.23750388800113"/>
    <n v="-2271.2758861400016"/>
    <n v="-23.461347183849341"/>
    <n v="-311.7888962443173"/>
    <n v="-2.0078209570314298"/>
    <n v="6.1365573095673476E-2"/>
    <n v="-2.373377209855021E-2"/>
    <n v="-7.7996597788548422E-2"/>
    <n v="-1.0365335351264129"/>
    <n v="26.860968141999791"/>
    <n v="-1107.2964881220009"/>
    <n v="1.2258437838858294E-2"/>
    <n v="-0.50533268559318123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18.9334516428025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815170855286894"/>
    <n v="277.74859956800003"/>
    <n v="38.127877736546182"/>
    <n v="345.04058917265667"/>
    <n v="43.691449599999999"/>
    <n v="5.997734105850725"/>
    <n v="23.871606766397633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405879639179425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16.781174441484875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89.088516542355862"/>
    <n v="0.29617230152563245"/>
    <n v="412.06001880701058"/>
    <n v="1.3698821001104577"/>
    <n v="766.15827728000068"/>
    <n v="0.34964873816586195"/>
    <n v="431.28850184600003"/>
    <n v="3537.51424787"/>
    <n v="5162.4349163509996"/>
    <n v="0.18092201440780964"/>
    <n v="0.22921724225792417"/>
    <n v="0.18935654542936842"/>
    <n v="59.205033952066849"/>
    <n v="0.19682549275753325"/>
    <n v="1.6144019188863636"/>
    <n v="2.3559607823774034"/>
    <n v="301.42940042599997"/>
    <n v="41.378654450530178"/>
    <n v="0"/>
    <n v="0"/>
    <n v="129.85910142000006"/>
    <n v="17.826379501536671"/>
    <n v="2550.2667050759997"/>
    <n v="1.163855513748308"/>
    <n v="217.6909897010006"/>
    <n v="-756.54651418700053"/>
    <n v="-2160.7180635950012"/>
    <n v="29.88348259028902"/>
    <n v="-296.61209554263621"/>
    <n v="1.0319663413293285"/>
    <n v="-6.6886245316468917E-2"/>
    <n v="9.198662957719872E-2"/>
    <n v="9.9346808768099149E-2"/>
    <n v="-0.98607868226694639"/>
    <n v="334.86977543400059"/>
    <n v="-927.56874738900069"/>
    <n v="0.15282324540832867"/>
    <n v="-0.42331102032605966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18.9334516428025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2.131806642326708"/>
    <n v="269.66973308199999"/>
    <n v="37.018853121814772"/>
    <n v="382.05944229447141"/>
    <n v="0"/>
    <n v="0"/>
    <n v="23.871606766397633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498984697118447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17.820425427257444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8.4181748436910819"/>
    <n v="2.7985988709507782E-2"/>
    <n v="417.93006225029654"/>
    <n v="1.3893968966760384"/>
    <n v="185.75915378300061"/>
    <n v="8.4774198294339687E-2"/>
    <n v="471.32988618500008"/>
    <n v="4008.8441340549998"/>
    <n v="5068.3126384990001"/>
    <n v="-0.16645489015378689"/>
    <n v="0.16424093466791589"/>
    <n v="0.13102115096882638"/>
    <n v="64.701706154389427"/>
    <n v="0.21509902699154257"/>
    <n v="1.8295009458779061"/>
    <n v="2.3130065565207256"/>
    <n v="323.46487594000007"/>
    <n v="44.403569490862388"/>
    <n v="0"/>
    <n v="0"/>
    <n v="147.86501024500001"/>
    <n v="20.298136663527028"/>
    <n v="2889.5417950229994"/>
    <n v="1.3186891957809883"/>
    <n v="-410.00635042699946"/>
    <n v="-1166.5528646140001"/>
    <n v="-2023.8345191170004"/>
    <n v="-56.283531310698336"/>
    <n v="-277.82143716984916"/>
    <n v="-0.25029452135292884"/>
    <n v="-0.14076606455710827"/>
    <n v="-0.12375579685905047"/>
    <n v="-0.18711303828203477"/>
    <n v="-0.92360965984468746"/>
    <n v="-285.57073240199946"/>
    <n v="-800.76116485800026"/>
    <n v="-0.13032482869720288"/>
    <n v="-0.36544032632372386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18.9334516428025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6.151329211222176"/>
    <n v="266.38930001800003"/>
    <n v="36.568532396591841"/>
    <n v="418.62797469106323"/>
    <n v="21.487594000000001"/>
    <n v="2.9497047263561931"/>
    <n v="26.821311492753825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588148854368942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0.29944331664808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72.396891037391796"/>
    <n v="0.24068145563576068"/>
    <n v="388.38084403696661"/>
    <n v="1.2911613405551301"/>
    <n v="599.30514870300021"/>
    <n v="0.27350261066712633"/>
    <n v="513.36542878599982"/>
    <n v="4522.2095628409998"/>
    <n v="5172.2103541070001"/>
    <n v="0.2537384811164205"/>
    <n v="0.17375260252717939"/>
    <n v="0.14597517513519009"/>
    <n v="70.472125992232421"/>
    <n v="0.23428262764483873"/>
    <n v="2.0637835735227448"/>
    <n v="2.3604219617156192"/>
    <n v="271.94965627400001"/>
    <n v="37.331829075063496"/>
    <n v="0"/>
    <n v="0"/>
    <n v="241.41577251199982"/>
    <n v="33.140296917168918"/>
    <n v="2789.2101506849999"/>
    <n v="1.2729012249645262"/>
    <n v="14.021257608000383"/>
    <n v="-1152.5316070059998"/>
    <n v="-2342.9882223200002"/>
    <n v="1.9247650451593814"/>
    <n v="-321.63319137425054"/>
    <n v="-0.95791623243874491"/>
    <n v="0.12497947532089748"/>
    <n v="0.17496325427306125"/>
    <n v="6.3988279909219714E-3"/>
    <n v="-1.0692606211604896"/>
    <n v="85.939719917000389"/>
    <n v="-1069.1970514619993"/>
    <n v="3.9219983022287651E-2"/>
    <n v="-0.48794539063332887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18.9334516428025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84733876892406"/>
    <n v="415.07373730699999"/>
    <n v="56.979155726824821"/>
    <n v="475.60713041788807"/>
    <n v="169.39749999999998"/>
    <n v="23.254004444747192"/>
    <n v="50.075315937501017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4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4.1593905353820162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57.531143505559371"/>
    <n v="-0.19126069040943056"/>
    <n v="405.04065455730307"/>
    <n v="1.3465464184112994"/>
    <n v="-390.05078606800078"/>
    <n v="-0.17800599329613093"/>
    <n v="816.36754835000011"/>
    <n v="5338.5771111909999"/>
    <n v="5338.5771111909999"/>
    <n v="0.25594854547787427"/>
    <n v="0.1856180342309528"/>
    <n v="0.1856180342309528"/>
    <n v="112.06667511550214"/>
    <n v="0.37256255218374162"/>
    <n v="2.4363461257064865"/>
    <n v="2.4363461257064865"/>
    <n v="323.10073052500007"/>
    <n v="44.353581509345879"/>
    <n v="0"/>
    <n v="0"/>
    <n v="493.26681782500003"/>
    <n v="67.713093606156264"/>
    <n v="4633.6040672490008"/>
    <n v="2.1146202597008865"/>
    <n v="-1235.4623285690009"/>
    <n v="-2387.9939355750007"/>
    <n v="-2387.9939355750007"/>
    <n v="-169.59781862106152"/>
    <n v="-327.81134073342531"/>
    <n v="3.7805420773885379E-2"/>
    <n v="7.8126485028871873E-2"/>
    <n v="7.8126485028871873E-2"/>
    <n v="-0.56382324259317218"/>
    <n v="-1.089799707295187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732.1045776589453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2.538250992518606"/>
    <n v="170.06075723800001"/>
    <n v="23.345052935784334"/>
    <n v="23.345052935784334"/>
    <n v="56.125999999999998"/>
    <n v="7.704684269046953"/>
    <n v="7.704684269046953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070927753381847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1.60183423276977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74.887353790842155"/>
    <n v="0.23659345700170345"/>
    <n v="491.16418501583013"/>
    <n v="1.5517470788576613"/>
    <n v="696.36911843299981"/>
    <n v="0.30201221133771611"/>
    <n v="174.05071023900004"/>
    <n v="174.05071023900004"/>
    <n v="5133.3630940440007"/>
    <n v="-0.54108384547488275"/>
    <n v="-0.54108384547488275"/>
    <n v="5.9481635968191782E-2"/>
    <n v="23.892772853844438"/>
    <n v="7.5485024382565269E-2"/>
    <n v="7.5485024382565269E-2"/>
    <n v="2.2263169037712185"/>
    <n v="116.523370926"/>
    <n v="15.995720039729809"/>
    <n v="0"/>
    <n v="0"/>
    <n v="57.527339313000041"/>
    <n v="7.8970528141146303"/>
    <n v="2029.636538622"/>
    <n v="0.8802444034571798"/>
    <n v="371.47814884099978"/>
    <n v="371.47814884099978"/>
    <n v="-1555.3993403640002"/>
    <n v="50.994580936997707"/>
    <n v="-213.51710133963792"/>
    <n v="-1.8056059413307608"/>
    <n v="-1.8056059413307608"/>
    <n v="-0.44031183302444288"/>
    <n v="0.16110843261913815"/>
    <n v="-0.67456982491355699"/>
    <n v="522.31840819399986"/>
    <n v="-446.11840112299979"/>
    <n v="0.22652718695515089"/>
    <n v="-0.19347958040526833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732.1045776589453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2.302597748882022"/>
    <n v="296.21170094299998"/>
    <n v="40.66239590498472"/>
    <n v="64.007448840769058"/>
    <n v="0"/>
    <n v="0"/>
    <n v="7.704684269046953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269740623105658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27.145648293720303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89.599408225142184"/>
    <n v="-0.28307361208810122"/>
    <n v="371.37923286094406"/>
    <n v="1.1733075360977214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18.525696180657285"/>
    <n v="5.8528687166416571E-2"/>
    <n v="0.13401371154898184"/>
    <n v="2.1780111806823168"/>
    <n v="96.013302838000001"/>
    <n v="13.180204967308908"/>
    <n v="0"/>
    <n v="0"/>
    <n v="38.940082339999989"/>
    <n v="5.3454912133483763"/>
    <n v="2815.6404627640004"/>
    <n v="1.2211308341829092"/>
    <n v="-787.65454857899999"/>
    <n v="-416.17639973800021"/>
    <n v="-2316.6102726999998"/>
    <n v="-108.12510440579945"/>
    <n v="-318.01216415893276"/>
    <n v="28.786188898710055"/>
    <n v="-0.14640998791498894"/>
    <n v="-0.13472368028462645"/>
    <n v="-0.34160229925451779"/>
    <n v="-1.0047036445845952"/>
    <n v="-598.10320840999998"/>
    <n v="-1054.7756053769997"/>
    <n v="-0.25939472012566922"/>
    <n v="-0.45745152191959992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732.1045776589453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0.919929108834836"/>
    <n v="295.30179190999991"/>
    <n v="40.53748834319839"/>
    <n v="104.54493718396745"/>
    <n v="0"/>
    <n v="0"/>
    <n v="7.704684269046953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407582503042777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16.071983139246019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24.102303905717136"/>
    <n v="-7.6147000983450674E-2"/>
    <n v="317.10937785306783"/>
    <n v="1.0018514496247499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41.31576449584162"/>
    <n v="0.13052991000377398"/>
    <n v="0.26454362155275579"/>
    <n v="2.1044911965253235"/>
    <n v="209.85528789000003"/>
    <n v="28.807838352677951"/>
    <n v="0"/>
    <n v="0"/>
    <n v="91.115980641999982"/>
    <n v="12.507926143163665"/>
    <n v="2717.3216208889999"/>
    <n v="1.1784903866604088"/>
    <n v="-476.54834109899997"/>
    <n v="-892.72474083700013"/>
    <n v="-2542.4278875919999"/>
    <n v="-65.418068401558756"/>
    <n v="-349.01122742964674"/>
    <n v="0.90063798046661359"/>
    <n v="0.20917767681190869"/>
    <n v="1.5213801569694541E-2"/>
    <n v="-0.20667691098722468"/>
    <n v="-1.1026397469005733"/>
    <n v="-364.321662618"/>
    <n v="-1214.9800529029994"/>
    <n v="-0.1580046961489173"/>
    <n v="-0.52693148331182738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732.1045776589453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0.337692521142884"/>
    <n v="277.65926535400001"/>
    <n v="38.115614402025756"/>
    <n v="142.6605515859932"/>
    <n v="29.967768542000002"/>
    <n v="4.113818815949605"/>
    <n v="11.818503084996557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5541507732777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0.736222496308201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95.371473385914939"/>
    <n v="0.30130943938466309"/>
    <n v="393.30321834719751"/>
    <n v="1.2425725221718082"/>
    <n v="839.54459856100004"/>
    <n v="0.36410678477327973"/>
    <n v="598.79386945299996"/>
    <n v="1208.7692334019998"/>
    <n v="5064.1576494380006"/>
    <n v="0.54687970531942276"/>
    <n v="-0.18501992541435996"/>
    <n v="-1.9440538025216836E-2"/>
    <n v="82.199296339954444"/>
    <n v="0.25969425676989982"/>
    <n v="0.52423787832265556"/>
    <n v="2.1963028080728049"/>
    <n v="499.957896398"/>
    <n v="68.631609941265665"/>
    <n v="0"/>
    <n v="0"/>
    <n v="98.835973054999954"/>
    <n v="13.567686398688782"/>
    <n v="3296.8504463579998"/>
    <n v="1.4298294789333263"/>
    <n v="95.954822166000099"/>
    <n v="-796.76991867100003"/>
    <n v="-2199.0776977989995"/>
    <n v="13.172177045960495"/>
    <n v="-301.87790586615722"/>
    <n v="-1.3878602218238456"/>
    <n v="-0.19165962364427169"/>
    <n v="-0.22889783791335305"/>
    <n v="4.1615182614763262E-2"/>
    <n v="-0.95373028590099629"/>
    <n v="240.75072910800009"/>
    <n v="-840.58534816599922"/>
    <n v="0.1044125280033799"/>
    <n v="-0.36455815328077751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732.104577658945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3.127429266059522"/>
    <n v="309.60413209800004"/>
    <n v="42.500838937522637"/>
    <n v="185.16139052351585"/>
    <n v="41.401223999999999"/>
    <n v="5.6833438918164338"/>
    <n v="17.501846976812992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62032106776863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0.357214898708534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80.801622670107861"/>
    <n v="0.25527855200040239"/>
    <n v="385.79258620558994"/>
    <n v="1.2188439974917391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63.572895191821615"/>
    <n v="0.20084740992516384"/>
    <n v="0.72508528824781937"/>
    <n v="2.1947991549842345"/>
    <n v="278.091994419"/>
    <n v="38.175017188967004"/>
    <n v="0"/>
    <n v="0"/>
    <n v="185.01488847699994"/>
    <n v="25.397878002854608"/>
    <n v="2823.2571988730006"/>
    <n v="1.2244341789961188"/>
    <n v="125.50541004399992"/>
    <n v="-671.26450862700017"/>
    <n v="-2250.3230238369997"/>
    <n v="17.228727478286242"/>
    <n v="-308.91259669370879"/>
    <n v="-0.28992991584615446"/>
    <n v="-0.17018776563879734"/>
    <n v="-0.14080803212677107"/>
    <n v="5.4431142075238532E-2"/>
    <n v="-0.97595515749249517"/>
    <n v="197.82727700499993"/>
    <n v="-872.38728356799936"/>
    <n v="8.5796816386175437E-2"/>
    <n v="-0.37835051221994165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732.1045776589453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176392248550002"/>
    <n v="282.58964024099998"/>
    <n v="38.792430527036849"/>
    <n v="223.9538210505527"/>
    <n v="0"/>
    <n v="0"/>
    <n v="17.501846976812992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658403339247638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1521525816738083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2.904348643469055"/>
    <n v="4.0769025761555784E-2"/>
    <n v="376.22580676220389"/>
    <n v="1.1886194361164606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51.005469714167958"/>
    <n v="0.16114283380041672"/>
    <n v="0.88622812204823609"/>
    <n v="2.2170868199532663"/>
    <n v="251.19239845799999"/>
    <n v="34.482381087259498"/>
    <n v="0"/>
    <n v="0"/>
    <n v="120.36507141500013"/>
    <n v="16.523088626908464"/>
    <n v="2795.0153473080004"/>
    <n v="1.2121858126949099"/>
    <n v="-277.55368637300029"/>
    <n v="-948.81819500000051"/>
    <n v="-2371.403865583"/>
    <n v="-38.101121070698902"/>
    <n v="-325.53394253491206"/>
    <n v="0.77381376963289239"/>
    <n v="-1.7184512080117398E-2"/>
    <n v="-4.651761827205303E-2"/>
    <n v="-0.12037380803886094"/>
    <n v="-1.0284673838368055"/>
    <n v="-262.52573781600029"/>
    <n v="-996.25040387400009"/>
    <n v="-0.11385625311657775"/>
    <n v="-0.43206940048854026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32.1045776589453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198627866232925"/>
    <n v="264.01554036499999"/>
    <n v="36.242675063858925"/>
    <n v="260.19649611441162"/>
    <n v="11.413180000000001"/>
    <n v="1.5667417668424848"/>
    <n v="19.068588743655475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1.757248282449725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1.2473612915724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73.584957803637167"/>
    <n v="0.23247876535618753"/>
    <n v="387.6230632060155"/>
    <n v="1.224627068458599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66.183659446628241"/>
    <n v="0.20909566158840676"/>
    <n v="1.095323783636643"/>
    <n v="2.3000041572725225"/>
    <n v="295.30672725400001"/>
    <n v="40.538165841457314"/>
    <n v="0"/>
    <n v="0"/>
    <n v="186.81868378000001"/>
    <n v="25.645493605170923"/>
    <n v="2919.0859980079999"/>
    <n v="1.2659947059788836"/>
    <n v="53.91593699099991"/>
    <n v="-894.90225800900066"/>
    <n v="-2479.5666109110002"/>
    <n v="7.4012983570089386"/>
    <n v="-340.3819595399645"/>
    <n v="-0.66734714140331097"/>
    <n v="0.11399141437229354"/>
    <n v="0.2842263106953471"/>
    <n v="2.3383103767780768E-2"/>
    <n v="-1.0753770888139234"/>
    <n v="202.28099957099991"/>
    <n v="-1106.091798293"/>
    <n v="8.7728376194383326E-2"/>
    <n v="-0.47970712816312294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32.1045776589453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964224319888018"/>
    <n v="256.92244015599999"/>
    <n v="35.268971297350433"/>
    <n v="295.46546741176206"/>
    <n v="0"/>
    <n v="0"/>
    <n v="19.068588743655475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1.790688425138129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27.889724670614768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15.983894350659044"/>
    <n v="5.0498310186450693E-2"/>
    <n v="352.2043774316503"/>
    <n v="1.1127279441656153"/>
    <n v="311.18426606899988"/>
    <n v="0.1349592419326176"/>
    <n v="315.215678938"/>
    <n v="2840.7746761429999"/>
    <n v="5073.1260413099999"/>
    <n v="-0.4220025004353235"/>
    <n v="-8.5457752135619902E-2"/>
    <n v="-4.5588887938545763E-3"/>
    <n v="43.271162792120649"/>
    <n v="0.13670764789025369"/>
    <n v="1.2320314315268965"/>
    <n v="2.2001923600212034"/>
    <n v="181.22081352000001"/>
    <n v="24.877047200075459"/>
    <n v="0"/>
    <n v="0"/>
    <n v="133.99486541799999"/>
    <n v="18.394115592045186"/>
    <n v="2723.4928765020004"/>
    <n v="1.1811668329660785"/>
    <n v="-198.77845412800013"/>
    <n v="-1093.6807121370007"/>
    <n v="-2507.437143824"/>
    <n v="-27.287268441461602"/>
    <n v="-344.20788079757676"/>
    <n v="0.16307338311100938"/>
    <n v="0.12260173496947502"/>
    <n v="0.10397735436946443"/>
    <n v="-8.6209337703803027E-2"/>
    <n v="-1.0874644158555884"/>
    <n v="-4.0314128690001212"/>
    <n v="-1136.984179304"/>
    <n v="-1.7484059576360963E-3"/>
    <n v="-0.49310501737971235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732.104577658945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6.332042210277834"/>
    <n v="254.59643001200001"/>
    <n v="34.94966876793233"/>
    <n v="330.4151361796944"/>
    <n v="0"/>
    <n v="0"/>
    <n v="19.068588743655475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1.961697423434844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0.31594674429769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67.604431020826084"/>
    <n v="0.21358434013469463"/>
    <n v="330.72029191012052"/>
    <n v="1.0448527448595268"/>
    <n v="704.16399712400073"/>
    <n v="0.30539281580202066"/>
    <n v="230.88242492200001"/>
    <n v="3071.657101065"/>
    <n v="4872.7199643859994"/>
    <n v="-0.46466825817572788"/>
    <n v="-0.13169053582907853"/>
    <n v="-5.611982652747538E-2"/>
    <n v="31.694333950325117"/>
    <n v="0.10013268805861952"/>
    <n v="1.3321641195855161"/>
    <n v="2.1132771294987327"/>
    <n v="129.363050458"/>
    <n v="17.758284215153044"/>
    <n v="0"/>
    <n v="0"/>
    <n v="101.51937446400001"/>
    <n v="13.936049735172073"/>
    <n v="2764.4720791719997"/>
    <n v="1.1989393321904447"/>
    <n v="261.59282298900064"/>
    <n v="-832.08788914800004"/>
    <n v="-2463.535310536"/>
    <n v="35.910097070500967"/>
    <n v="-338.18126631736482"/>
    <n v="0.20167041983822753"/>
    <n v="9.9850271654714717E-2"/>
    <n v="0.14014657999256586"/>
    <n v="0.11345165207607508"/>
    <n v="-1.0684243846392065"/>
    <n v="473.28157220200069"/>
    <n v="-998.57238253599985"/>
    <n v="0.20526012774340113"/>
    <n v="-0.43307643237985616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732.1045776589453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81.278240202009144"/>
    <n v="281.18737092899994"/>
    <n v="38.599934316561601"/>
    <n v="369.01507049625599"/>
    <n v="0"/>
    <n v="0"/>
    <n v="19.068588743655475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060251928923444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1.534494915039254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18.510225452077403"/>
    <n v="5.8479810113459513E-2"/>
    <n v="340.81234251850685"/>
    <n v="1.0767368083336224"/>
    <n v="285.21073176300024"/>
    <n v="0.12369463480922505"/>
    <n v="323.48479920800003"/>
    <n v="3395.1419002729999"/>
    <n v="4724.874877409"/>
    <n v="-0.31367645318160431"/>
    <n v="-0.15308707778599306"/>
    <n v="-6.7761755358428433E-2"/>
    <n v="44.406304453082171"/>
    <n v="0.14029392883300998"/>
    <n v="1.4724580484185261"/>
    <n v="2.0491573681948196"/>
    <n v="197.988581278"/>
    <n v="27.178838820217557"/>
    <n v="0"/>
    <n v="0"/>
    <n v="125.49621793000003"/>
    <n v="17.227465632864615"/>
    <n v="2863.3767268899996"/>
    <n v="1.2418338411200001"/>
    <n v="-188.64411301699977"/>
    <n v="-1020.7320021649998"/>
    <n v="-2242.1730731260004"/>
    <n v="-25.896079001004768"/>
    <n v="-307.79381400767124"/>
    <n v="-0.53989953370103394"/>
    <n v="-0.12500150389433984"/>
    <n v="0.1078836001395318"/>
    <n v="-8.1814118719550452E-2"/>
    <n v="-0.97242055986119724"/>
    <n v="-38.274067444999758"/>
    <n v="-751.27571757900012"/>
    <n v="-1.6599294023784919E-2"/>
    <n v="-0.3258249609071279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732.1045776589453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93.06458828056995"/>
    <n v="255.91459210999997"/>
    <n v="35.130619179159112"/>
    <n v="404.1456896754151"/>
    <n v="127.150814"/>
    <n v="17.454599943383013"/>
    <n v="36.523188687038484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172272345491367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17.209401941363122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78.630204186365717"/>
    <n v="0.24841833622751205"/>
    <n v="347.04565566748079"/>
    <n v="1.0964298677333288"/>
    <n v="692.96324138999978"/>
    <n v="0.30053509750530571"/>
    <n v="445.48065582699996"/>
    <n v="3840.6225561000001"/>
    <n v="4656.9901044500011"/>
    <n v="-0.13223479640912505"/>
    <n v="-0.15071990744117669"/>
    <n v="-9.9613166206182546E-2"/>
    <n v="61.153258759131354"/>
    <n v="0.19320299308682359"/>
    <n v="1.6656610415053497"/>
    <n v="2.0197160419573197"/>
    <n v="252.55080875800002"/>
    <n v="34.668856561537403"/>
    <n v="0"/>
    <n v="0"/>
    <n v="192.92984706899995"/>
    <n v="26.484402197593955"/>
    <n v="2959.9919880349998"/>
    <n v="1.2837354532033047"/>
    <n v="127.31359323699985"/>
    <n v="-893.41840892799996"/>
    <n v="-2128.8807374970011"/>
    <n v="17.476945427234352"/>
    <n v="-292.24163362559625"/>
    <n v="8.080040948991341"/>
    <n v="-0.22482090426232537"/>
    <n v="-9.1382228379702335E-2"/>
    <n v="5.5215343140688482E-2"/>
    <n v="-0.9232861742239904"/>
    <n v="247.48258556299984"/>
    <n v="-589.73285193300103"/>
    <n v="0.10733210441848218"/>
    <n v="-0.2557645334870199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732.1045776589453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6.52263914144696"/>
    <n v="303.37295637"/>
    <n v="41.64545566400966"/>
    <n v="445.79114533942476"/>
    <n v="0"/>
    <n v="0"/>
    <n v="36.523188687038484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5.6392905770765687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169.72351383052688"/>
    <n v="-0.53621166777762841"/>
    <n v="234.85328534251329"/>
    <n v="0.74197775531744858"/>
    <n v="-1197.0002056609999"/>
    <n v="-0.51913370296612538"/>
    <n v="887.44694773099991"/>
    <n v="4728.0695038310005"/>
    <n v="4728.0695038310005"/>
    <n v="8.70678893651049E-2"/>
    <n v="-0.11435773889642276"/>
    <n v="-0.11435773889642276"/>
    <n v="121.82408398597384"/>
    <n v="0.38488182206048388"/>
    <n v="2.0505428635658336"/>
    <n v="2.0505428635658336"/>
    <n v="512.497986524"/>
    <n v="70.353048047067318"/>
    <n v="40.081963027999997"/>
    <n v="5.5022426329037017"/>
    <n v="374.94896120699991"/>
    <n v="51.471035938906539"/>
    <n v="4843.0624652669994"/>
    <n v="2.1004148031051804"/>
    <n v="-2123.8249230779998"/>
    <n v="-3017.2433320059999"/>
    <n v="-3017.2433320059999"/>
    <n v="-291.54759781650068"/>
    <n v="-414.19141282103544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52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240.7220576092332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19.01439824056763"/>
    <n v="317.33001388099996"/>
    <n v="43.561407655015344"/>
    <n v="43.561407655015344"/>
    <n v="259.02685085999997"/>
    <n v="35.557853812525622"/>
    <n v="35.557853812525622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105330843329106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19.436233588223367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68.898599456893677"/>
    <n v="0.21205832745353664"/>
    <n v="228.86453100856477"/>
    <n v="0.70440662134908416"/>
    <n v="637.62123036199955"/>
    <n v="0.26940053966211053"/>
    <n v="114.883261511"/>
    <n v="114.883261511"/>
    <n v="4668.9020551030007"/>
    <n v="-0.33994373620626694"/>
    <n v="-0.33994373620626694"/>
    <n v="-9.0478898615196757E-2"/>
    <n v="15.770574381580889"/>
    <n v="4.8539181532013316E-2"/>
    <n v="4.8539181532013316E-2"/>
    <n v="1.9726519026980742"/>
    <n v="59.979626742000001"/>
    <n v="8.2336900299753299"/>
    <n v="0"/>
    <n v="0"/>
    <n v="54.903634769"/>
    <n v="7.5368843516055586"/>
    <n v="2355.72572274"/>
    <n v="0.99531469590773813"/>
    <n v="387.01956254799961"/>
    <n v="387.01956254799961"/>
    <n v="-3001.7019182990002"/>
    <n v="53.128025075312792"/>
    <n v="-412.0579686827204"/>
    <n v="4.1836683410554798E-2"/>
    <n v="4.1836683410554798E-2"/>
    <n v="0.92985932319897424"/>
    <n v="0.16351914592152333"/>
    <n v="-1.2682452813489897"/>
    <n v="522.73796885099955"/>
    <n v="-1467.3421102499997"/>
    <n v="0.22086135813009725"/>
    <n v="-0.61996485930348189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240.7220576092332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07.51972210312705"/>
    <n v="291.26039676200003"/>
    <n v="39.982706715756613"/>
    <n v="83.54411437077195"/>
    <n v="254.181925842"/>
    <n v="34.89276779943193"/>
    <n v="70.450621611957558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0883499779471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28.972660972362632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2.7219942233460697"/>
    <n v="8.3778414494781409E-3"/>
    <n v="321.18593345705301"/>
    <n v="0.98855640589789651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27.752842098394016"/>
    <n v="8.5418590854660512E-2"/>
    <n v="0.13395777238667381"/>
    <n v="2.0010515094521883"/>
    <n v="150.88182346899998"/>
    <n v="20.712269033366418"/>
    <n v="0.27551874600000004"/>
    <n v="3.7821775079887099E-2"/>
    <n v="51.288176133999997"/>
    <n v="7.0405730650276004"/>
    <n v="2840.5181119539998"/>
    <n v="1.2001437151739058"/>
    <n v="-182.3411990389998"/>
    <n v="204.67836350899981"/>
    <n v="-2396.388568759"/>
    <n v="-25.030847875047947"/>
    <n v="-328.96371215196882"/>
    <n v="-0.76850105243731559"/>
    <n v="-1.4918067522277887"/>
    <n v="3.4437512860554964E-2"/>
    <n v="-7.7040749405182365E-2"/>
    <n v="-1.0124951035542913"/>
    <n v="19.967718256000211"/>
    <n v="-849.27118358399969"/>
    <n v="8.4365353878405394E-3"/>
    <n v="-0.35882449373135616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240.7220576092332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8.325706489058234"/>
    <n v="293.92937442900001"/>
    <n v="40.349090036238607"/>
    <n v="123.89320440701056"/>
    <n v="0"/>
    <n v="0"/>
    <n v="70.450621611957558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187008589089853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29.025392663546803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48.987531115928199"/>
    <n v="-0.15077540031885828"/>
    <n v="296.30070624684203"/>
    <n v="0.9119638524628992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78.307142820764554"/>
    <n v="0.24101624510707034"/>
    <n v="0.37497401749374415"/>
    <n v="2.1149047645200496"/>
    <n v="444.23602886099997"/>
    <n v="60.982402866928595"/>
    <n v="40.823449752000002"/>
    <n v="5.6040300593746775"/>
    <n v="126.20482821799993"/>
    <n v="17.324739953835959"/>
    <n v="3394.941967664"/>
    <n v="1.4343926372887232"/>
    <n v="-927.2983317529995"/>
    <n v="-722.61996824399966"/>
    <n v="-2847.1385594129993"/>
    <n v="-127.29467393669275"/>
    <n v="-390.84031768710281"/>
    <n v="0.94586414804108832"/>
    <n v="-0.19054560136141607"/>
    <n v="0.11985027119475111"/>
    <n v="-0.39179164542592859"/>
    <n v="-1.2029409120571501"/>
    <n v="-724.62120211599949"/>
    <n v="-1209.5707230819989"/>
    <n v="-0.30615878770195309"/>
    <n v="-0.51105419650593875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40.7220576092332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59368989860336"/>
    <n v="272.22297601899999"/>
    <n v="37.369348982766191"/>
    <n v="161.26255338977674"/>
    <n v="226.66897651300002"/>
    <n v="31.115933749433143"/>
    <n v="101.5665553613907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254928489282872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4.023065484049919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58.140493911309107"/>
    <n v="0.17894668387081619"/>
    <n v="259.06972677223609"/>
    <n v="0.79737314526308978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55.405491871680582"/>
    <n v="0.17052880654562466"/>
    <n v="0.54550282403936878"/>
    <n v="2.0324379305575668"/>
    <n v="316.851690265"/>
    <n v="43.495745886143368"/>
    <n v="0"/>
    <n v="0"/>
    <n v="86.758441986999969"/>
    <n v="11.909745985537208"/>
    <n v="3115.5893459840004"/>
    <n v="1.3163637143905775"/>
    <n v="19.92355807399997"/>
    <n v="-702.69641016999969"/>
    <n v="-2923.1698235049994"/>
    <n v="2.7350020396285317"/>
    <n v="-401.27749269343479"/>
    <n v="-0.79236522329714099"/>
    <n v="-0.11806859960013738"/>
    <n v="0.32927082405079422"/>
    <n v="8.417877325191515E-3"/>
    <n v="-1.2350647852944772"/>
    <n v="187.67067570399996"/>
    <n v="-1262.6507764859991"/>
    <n v="7.9292499850901574E-2"/>
    <n v="-0.53348098274110356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240.7220576092332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3.75065218516086"/>
    <n v="298.21306867799996"/>
    <n v="40.937133219320899"/>
    <n v="202.19968660909763"/>
    <n v="0"/>
    <n v="0"/>
    <n v="101.5665553613907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447855626352151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4.560897488512463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4.90672073795383"/>
    <n v="7.6658706906622673E-2"/>
    <n v="203.17482484008204"/>
    <n v="0.62533801667781508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66.013696715892891"/>
    <n v="0.20317908092392467"/>
    <n v="0.74868190496329334"/>
    <n v="2.0399503080648111"/>
    <n v="312.88228241299993"/>
    <n v="42.950846298880137"/>
    <n v="0"/>
    <n v="0"/>
    <n v="168.00500803200009"/>
    <n v="23.062850417012758"/>
    <n v="3379.3208025589993"/>
    <n v="1.4277925585757718"/>
    <n v="-299.45031531099954"/>
    <n v="-1002.1467254809993"/>
    <n v="-3348.1255488599991"/>
    <n v="-41.106975977939065"/>
    <n v="-459.6131961496601"/>
    <n v="-3.3859554357538668"/>
    <n v="0.49292374704985265"/>
    <n v="0.48784219571781695"/>
    <n v="-0.12652037401730198"/>
    <n v="-1.4146122913869961"/>
    <n v="-127.94764997299956"/>
    <n v="-1588.4257034639986"/>
    <n v="-5.4058999778999785E-2"/>
    <n v="-0.6711237351419780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40.7220576092332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02937801508926"/>
    <n v="284.53359984400004"/>
    <n v="39.059287152716522"/>
    <n v="241.25897376181416"/>
    <n v="0"/>
    <n v="0"/>
    <n v="101.5665553613907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479175304530449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4301591937103488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2.9414045105990128"/>
    <n v="9.0531494950367337E-3"/>
    <n v="193.21188070721203"/>
    <n v="0.5946737464896920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62.532677453786931"/>
    <n v="0.19246508777494092"/>
    <n v="0.94114699273823432"/>
    <n v="2.0754291191399536"/>
    <n v="340.28993271500002"/>
    <n v="46.713225448175649"/>
    <n v="37.298198225"/>
    <n v="5.1201019336484421"/>
    <n v="115.23931835000002"/>
    <n v="15.819452005611284"/>
    <n v="2845.4866308230003"/>
    <n v="1.2022429577977283"/>
    <n v="-434.10212130900015"/>
    <n v="-1436.2488467899993"/>
    <n v="-3504.6739837959985"/>
    <n v="-59.591272943187917"/>
    <n v="-481.10334802214913"/>
    <n v="0.56402938466332153"/>
    <n v="0.51372397194596231"/>
    <n v="0.47788996832658404"/>
    <n v="-0.18341193827990418"/>
    <n v="-1.4807553726502616"/>
    <n v="-410.15016904300018"/>
    <n v="-1736.0501346909989"/>
    <n v="-0.17329202921922549"/>
    <n v="-0.73349634688404197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240.7220576092332"/>
    <n v="3081.9111817180001"/>
    <n v="1.3021343957981921"/>
    <n v="19577.244916652002"/>
    <n v="33609.299978520998"/>
    <n v="5.8120476849119029E-2"/>
    <n v="3.6632753392081829E-2"/>
    <n v="2.9104949625615939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336041000004"/>
    <n v="80.077810836114594"/>
    <n v="258.86033560599998"/>
    <n v="35.534995467764723"/>
    <n v="276.79396922957886"/>
    <n v="23.502358483999998"/>
    <n v="3.2262810764561336"/>
    <n v="104.79283643784683"/>
    <n v="217.38066632000005"/>
    <n v="282.36269408999999"/>
    <n v="2672.3206316379992"/>
    <n v="1.1290788104792919"/>
    <n v="18376.382421406997"/>
    <n v="32328.268050646999"/>
    <n v="2424.9956423369995"/>
    <n v="1.0245818420333275"/>
    <n v="29723.295947629998"/>
    <n v="12.558352180779844"/>
    <n v="9.6579339822745469E-2"/>
    <n v="8.9212946835289797E-2"/>
    <n v="8.3566157118400541E-2"/>
    <n v="1283.7571486079996"/>
    <n v="8728.9070266769995"/>
    <n v="15805.880392483001"/>
    <n v="7.9759224545162599E-2"/>
    <n v="7.0893491301522005E-2"/>
    <n v="7.700610629765392E-2"/>
    <n v="931.61680617599995"/>
    <n v="352.14034243199967"/>
    <n v="243.10188365299999"/>
    <n v="141.54476723300002"/>
    <n v="20.270626763692565"/>
    <n v="5.9803900596705421E-2"/>
    <n v="1761.8035537580004"/>
    <n v="377.14054980999998"/>
    <n v="473.00049294600001"/>
    <n v="153.77578938799999"/>
    <n v="409.59055008000087"/>
    <n v="1200.8624952450014"/>
    <n v="1281.0319278740021"/>
    <n v="-0.23589747024347396"/>
    <n v="-0.26357125544577187"/>
    <n v="-0.54632891588316557"/>
    <n v="56.22645240978639"/>
    <n v="0.17305558531889992"/>
    <n v="175.85337531336125"/>
    <n v="0.54124717976802439"/>
    <n v="551.13531731300088"/>
    <n v="0.23285948591560535"/>
    <n v="518.73203081999998"/>
    <n v="2746.2528227749999"/>
    <n v="4948.7633294009993"/>
    <n v="7.5927588441129457E-2"/>
    <n v="8.7384149732490535E-2"/>
    <n v="-6.6846555779337957E-2"/>
    <n v="71.208825102619699"/>
    <n v="0.21916881431879479"/>
    <n v="1.1603158070570292"/>
    <n v="2.0908957357705749"/>
    <n v="377.81321388800006"/>
    <n v="51.864225593859274"/>
    <n v="0"/>
    <n v="0"/>
    <n v="140.91881693199991"/>
    <n v="19.344599508760414"/>
    <n v="3191.0526624579993"/>
    <n v="1.3482476247980868"/>
    <n v="-109.14148073999911"/>
    <n v="-1545.3903275299986"/>
    <n v="-3667.7314015269976"/>
    <n v="-14.982372692833305"/>
    <n v="-503.48701907199131"/>
    <n v="-3.024289789459059"/>
    <n v="0.72688169428493654"/>
    <n v="0.47918244478193794"/>
    <n v="-4.6113228999894874E-2"/>
    <n v="-1.5496485560025506"/>
    <n v="32.403286493000905"/>
    <n v="-1905.9278477689975"/>
    <n v="1.3690671596810547E-2"/>
    <n v="-0.80527116459799331"/>
    <n v="1372.021115387"/>
    <n v="104.7"/>
    <n v="2943.5636883648522"/>
    <n v="32441.125179481001"/>
    <n v="-4.231984869886074E-3"/>
    <n v="2184.3054462913083"/>
    <n v="22613.388716733851"/>
    <n v="-8.8958905415560396E-3"/>
    <n v="2552.3597245826163"/>
    <n v="31205.431553287497"/>
    <n v="4.8835100113384433E-2"/>
    <n v="495.44606573065897"/>
    <n v="4771.1332754408932"/>
    <n v="-9.9489536120309308E-2"/>
  </r>
  <r>
    <x v="199"/>
    <x v="7"/>
    <x v="7"/>
    <x v="16"/>
    <n v="236681.49706074136"/>
    <n v="6240.7220576092332"/>
    <n v="2503.4922681429998"/>
    <n v="1.0577473521305765"/>
    <n v="22080.737184795002"/>
    <n v="33588.077824289998"/>
    <n v="5.0132518625350952E-2"/>
    <n v="-8.4057642491878193E-3"/>
    <n v="3.4259433671920858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6.303045211488737"/>
    <n v="262.41622464"/>
    <n v="36.02312935050599"/>
    <n v="312.81709858008486"/>
    <n v="0"/>
    <n v="0"/>
    <n v="104.79283643784683"/>
    <n v="151.36265209800001"/>
    <n v="262.41622464"/>
    <n v="2760.295626087001"/>
    <n v="1.1662490141249215"/>
    <n v="21136.678047493999"/>
    <n v="32680.286479169998"/>
    <n v="2608.5719797140009"/>
    <n v="1.1021444481756608"/>
    <n v="30089.049434300996"/>
    <n v="12.712886223877067"/>
    <n v="0.14617022860951034"/>
    <n v="9.6327692512193641E-2"/>
    <n v="9.2628154505440818E-2"/>
    <n v="1283.7917131130007"/>
    <n v="10012.698739790001"/>
    <n v="15922.827384875996"/>
    <n v="0.10022498308158667"/>
    <n v="7.4566562868037423E-2"/>
    <n v="7.7880801712322922E-2"/>
    <n v="933.79761771400001"/>
    <n v="349.99409539900068"/>
    <n v="266.166215685"/>
    <n v="296.29074526099998"/>
    <n v="42.431798985796718"/>
    <n v="0.12518542807127869"/>
    <n v="1863.3472577599998"/>
    <n v="356.06154876799997"/>
    <n v="465.95867923299994"/>
    <n v="92.026724027000014"/>
    <n v="-256.80335794400116"/>
    <n v="944.05913730100019"/>
    <n v="907.7913451200011"/>
    <n v="-3.2055090918136204"/>
    <n v="-0.45964031886623913"/>
    <n v="-0.64618027306057879"/>
    <n v="-35.252624312966887"/>
    <n v="-0.10850166199434499"/>
    <n v="124.61685664973531"/>
    <n v="0.38354977317345079"/>
    <n v="39.48738731699882"/>
    <n v="1.6683766076933709E-2"/>
    <n v="759.36310671900014"/>
    <n v="3505.6159294939998"/>
    <n v="5392.9107571819986"/>
    <n v="1.4090270803704525"/>
    <n v="0.23403519432018927"/>
    <n v="6.3035042549312026E-2"/>
    <n v="104.24140296533697"/>
    <n v="0.32083754587884794"/>
    <n v="1.4811533529358771"/>
    <n v="2.2785519037840021"/>
    <n v="619.72675890699998"/>
    <n v="85.072854122121939"/>
    <n v="104.00183749599999"/>
    <n v="14.2768293002781"/>
    <n v="139.63634781200017"/>
    <n v="19.168548843215028"/>
    <n v="3519.6587328060014"/>
    <n v="1.4870865600037695"/>
    <n v="-1016.1664646630013"/>
    <n v="-2561.5567921929996"/>
    <n v="-4485.1194120619994"/>
    <n v="-139.49402727830386"/>
    <n v="-615.69377790883368"/>
    <n v="4.1120553740128072"/>
    <n v="1.3421431536337858"/>
    <n v="0.78872655815487724"/>
    <n v="-0.42933920787319291"/>
    <n v="-1.8950021306105518"/>
    <n v="-719.87571940200132"/>
    <n v="-2621.7721543019989"/>
    <n v="-0.30415377980191421"/>
    <n v="-1.1077216372470187"/>
    <n v="1369.4952653989999"/>
    <n v="104.6"/>
    <n v="2393.3960498499046"/>
    <n v="32354.448122873142"/>
    <n v="1.8709504586968961E-3"/>
    <n v="1729.4305489913959"/>
    <n v="22493.773408488505"/>
    <n v="-1.4576145634773163E-2"/>
    <n v="2638.905952282028"/>
    <n v="31478.642812481117"/>
    <n v="5.8623185915305687E-2"/>
    <n v="725.96855326864261"/>
    <n v="5187.4597079452924"/>
    <n v="2.7006360302976651E-2"/>
  </r>
  <r>
    <x v="200"/>
    <x v="8"/>
    <x v="8"/>
    <x v="16"/>
    <n v="236681.49706074136"/>
    <n v="6240.7220576092332"/>
    <n v="2954.8947663270001"/>
    <n v="1.2484688507647317"/>
    <n v="25035.631951122003"/>
    <n v="33516.907688455998"/>
    <n v="4.0866426549796886E-2"/>
    <n v="-2.3519038135360382E-2"/>
    <n v="2.3929985658951658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6.283602946975122"/>
    <n v="280.10293887"/>
    <n v="38.451069144879547"/>
    <n v="351.26816772496443"/>
    <n v="0"/>
    <n v="0"/>
    <n v="104.79283643784683"/>
    <n v="133.55460409900007"/>
    <n v="280.10293887"/>
    <n v="2760.9850354130003"/>
    <n v="1.1665402955873765"/>
    <n v="23897.663082906998"/>
    <n v="32907.681860333003"/>
    <n v="2589.2221217310002"/>
    <n v="1.0939689641503783"/>
    <n v="30299.254028850995"/>
    <n v="12.801699501281702"/>
    <n v="8.9752253598586407E-2"/>
    <n v="9.5563956399919991E-2"/>
    <n v="8.5187918283494701E-2"/>
    <n v="1291.6127271380001"/>
    <n v="11304.311466928"/>
    <n v="16019.840564621998"/>
    <n v="8.1209791145321786E-2"/>
    <n v="7.532147381910681E-2"/>
    <n v="7.5103824528852003E-2"/>
    <n v="933.604224058"/>
    <n v="358.00850308000008"/>
    <n v="250.80199250500002"/>
    <n v="265.68810881600001"/>
    <n v="38.049195280352606"/>
    <n v="0.11225554684902744"/>
    <n v="1917.3466173630004"/>
    <n v="313.94931373700001"/>
    <n v="492.79707500000001"/>
    <n v="146.13581821700001"/>
    <n v="193.90973091399974"/>
    <n v="1137.9688682149999"/>
    <n v="609.22582812300016"/>
    <n v="-0.6062548691806684"/>
    <n v="-0.49188046426083221"/>
    <n v="-0.74712364735122061"/>
    <n v="26.618915536261646"/>
    <n v="8.1928555177355172E-2"/>
    <n v="83.63134116517088"/>
    <n v="0.25740323417282168"/>
    <n v="459.59783972999975"/>
    <n v="0.19418410202638262"/>
    <n v="650.6027399840001"/>
    <n v="4156.2186694780003"/>
    <n v="5812.6310722440003"/>
    <n v="1.8178963392462459"/>
    <n v="0.35308679736320925"/>
    <n v="0.19289249427992461"/>
    <n v="89.311347613469167"/>
    <n v="0.27488534087522309"/>
    <n v="1.7560386938111003"/>
    <n v="2.4558874032946738"/>
    <n v="542.01050024300002"/>
    <n v="74.404371857615217"/>
    <n v="55.141482723999999"/>
    <n v="7.5695348771608009"/>
    <n v="108.59223974100007"/>
    <n v="14.906975755853946"/>
    <n v="3411.5877753970003"/>
    <n v="1.4414256364625997"/>
    <n v="-456.69300907000036"/>
    <n v="-3018.2498012629999"/>
    <n v="-5203.4052441210006"/>
    <n v="-62.692432077207521"/>
    <n v="-714.2963070565421"/>
    <n v="-2.7458162798648464"/>
    <n v="2.6273209124020265"/>
    <n v="1.1121699461205927"/>
    <n v="-0.19295678569786795"/>
    <n v="-2.1984841691218522"/>
    <n v="-191.00490025400035"/>
    <n v="-3286.0586267580002"/>
    <n v="-8.070123884884052E-2"/>
    <n v="-1.3883884746236306"/>
    <n v="1371.250893425"/>
    <n v="104.9"/>
    <n v="2816.8682233813156"/>
    <n v="32210.391784453092"/>
    <n v="-7.015363736821989E-3"/>
    <n v="2123.8815033689229"/>
    <n v="22526.011863539425"/>
    <n v="-1.2116088322076779E-2"/>
    <n v="2632.016239669209"/>
    <n v="31631.608509831345"/>
    <n v="5.2352855622422423E-2"/>
    <n v="620.21233554242144"/>
    <n v="5581.7596903350714"/>
    <n v="0.15372521300298669"/>
  </r>
  <r>
    <x v="201"/>
    <x v="9"/>
    <x v="9"/>
    <x v="16"/>
    <n v="236681.49706074136"/>
    <n v="6240.7220576092332"/>
    <n v="2778.2621795190003"/>
    <n v="1.1738400398937792"/>
    <n v="27813.894130641002"/>
    <n v="33620.437254102006"/>
    <n v="4.0650274042586476E-2"/>
    <n v="3.8706510366316671E-2"/>
    <n v="2.100431885477815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7.916745336721618"/>
    <n v="278.28351233699999"/>
    <n v="38.201307768913111"/>
    <n v="389.46947549387755"/>
    <n v="0"/>
    <n v="0"/>
    <n v="104.79283643784683"/>
    <n v="207.97323894299996"/>
    <n v="278.28351233699999"/>
    <n v="2595.1915842649996"/>
    <n v="1.0964911142162397"/>
    <n v="26492.854667171996"/>
    <n v="32962.981516915999"/>
    <n v="2434.9745419989995"/>
    <n v="1.0287980143095401"/>
    <n v="30394.809017111995"/>
    <n v="12.842072318526675"/>
    <n v="2.1772444717153228E-2"/>
    <n v="8.7867885774485677E-2"/>
    <n v="8.26671994259498E-2"/>
    <n v="1298.6621290189998"/>
    <n v="12602.973595947"/>
    <n v="16146.468533171997"/>
    <n v="0.10804119267251466"/>
    <n v="7.8603474158894127E-2"/>
    <n v="7.7182720952182038E-2"/>
    <n v="937.09354958599999"/>
    <n v="361.56857943299985"/>
    <n v="225.98132640699998"/>
    <n v="208.18718309600001"/>
    <n v="29.814487444645451"/>
    <n v="8.7960903442558233E-2"/>
    <n v="1975.1637548869999"/>
    <n v="340.65104509999998"/>
    <n v="418.74891749899996"/>
    <n v="102.96098314400001"/>
    <n v="183.07059525400064"/>
    <n v="1321.0394634690006"/>
    <n v="657.45573718600053"/>
    <n v="0.35768068544744192"/>
    <n v="-0.44363462074444526"/>
    <n v="-0.73518537906896442"/>
    <n v="25.130975579563131"/>
    <n v="7.7348925677539482E-2"/>
    <n v="90.252091292656601"/>
    <n v="0.27778079205628514"/>
    <n v="391.25777835000065"/>
    <n v="0.16530982912009773"/>
    <n v="715.12154176800004"/>
    <n v="4871.3402112460008"/>
    <n v="6204.2678148039995"/>
    <n v="1.2106805127129898"/>
    <n v="0.43479723508884893"/>
    <n v="0.31310732575552569"/>
    <n v="98.168151896028803"/>
    <n v="0.30214509822222102"/>
    <n v="2.0581837920333212"/>
    <n v="2.6213573481038748"/>
    <n v="562.05339691500001"/>
    <n v="77.155756076959051"/>
    <n v="0"/>
    <n v="0"/>
    <n v="153.06814485300004"/>
    <n v="21.012395819069766"/>
    <n v="3310.3131260329997"/>
    <n v="1.3986362124384608"/>
    <n v="-532.05094651399941"/>
    <n v="-3550.3007477769993"/>
    <n v="-5546.8120776180003"/>
    <n v="-73.037176316465676"/>
    <n v="-761.43740437200302"/>
    <n v="1.8203951769544662"/>
    <n v="2.4781908867819533"/>
    <n v="1.4738554503666066"/>
    <n v="-0.22479617254468151"/>
    <n v="-2.3435765560475899"/>
    <n v="-323.86376341799939"/>
    <n v="-3571.6483227309996"/>
    <n v="-0.13683526910212326"/>
    <n v="-1.5090526158934936"/>
    <n v="1382.754472979"/>
    <n v="105.3"/>
    <n v="2638.4256215754986"/>
    <n v="32246.937431443956"/>
    <n v="-8.6878402099040963E-3"/>
    <n v="1849.873446480532"/>
    <n v="22506.809219921706"/>
    <n v="-1.5805705136769932E-2"/>
    <n v="2464.5694057597339"/>
    <n v="31625.465923682517"/>
    <n v="5.1361176119461005E-2"/>
    <n v="679.12776996011405"/>
    <n v="5946.213531104524"/>
    <n v="0.27177295380858491"/>
  </r>
  <r>
    <x v="202"/>
    <x v="10"/>
    <x v="10"/>
    <x v="16"/>
    <n v="236681.49706074136"/>
    <n v="6240.7220576092332"/>
    <n v="3071.9020799589998"/>
    <n v="1.2979054628721713"/>
    <n v="30885.796210600001"/>
    <n v="33605.033752788993"/>
    <n v="3.5924309631041984E-2"/>
    <n v="-4.9893024540361708E-3"/>
    <n v="1.1807748117590888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70.703131807481057"/>
    <n v="292.22698122000003"/>
    <n v="40.115394384007651"/>
    <n v="429.58486987788518"/>
    <n v="0"/>
    <n v="0"/>
    <n v="104.79283643784683"/>
    <n v="149.01161299300003"/>
    <n v="292.22698122000003"/>
    <n v="2642.3624796120002"/>
    <n v="1.1164212295538551"/>
    <n v="29135.217146783994"/>
    <n v="33090.832664319998"/>
    <n v="2505.6175711190003"/>
    <n v="1.0586453112031671"/>
    <n v="30571.551832092999"/>
    <n v="12.916747701763603"/>
    <n v="5.0845325597214108E-2"/>
    <n v="8.4402971576121644E-2"/>
    <n v="7.8412794848555789E-2"/>
    <n v="1288.7506404649998"/>
    <n v="13891.724236411999"/>
    <n v="16236.296726454999"/>
    <n v="7.4924106637702881E-2"/>
    <n v="7.826107551490602E-2"/>
    <n v="7.860255394227611E-2"/>
    <n v="934.90287021400002"/>
    <n v="353.84777025099982"/>
    <n v="245.71675677300001"/>
    <n v="120.20753763699999"/>
    <n v="17.214922015527961"/>
    <n v="5.078873470457651E-2"/>
    <n v="1975.2023001980003"/>
    <n v="370.57313693999998"/>
    <n v="528.48112983199997"/>
    <n v="88.633277964999991"/>
    <n v="429.53960034699958"/>
    <n v="1750.5790638160001"/>
    <n v="514.2010884690003"/>
    <n v="-0.25009791727324771"/>
    <n v="-0.40602042600415911"/>
    <n v="-0.79660646996109175"/>
    <n v="58.964953884585448"/>
    <n v="0.1814842333183162"/>
    <n v="70.586840990876354"/>
    <n v="0.21725445159620441"/>
    <n v="549.74713798399955"/>
    <n v="0.23227296802289274"/>
    <n v="981.99210945300013"/>
    <n v="5853.3323206990008"/>
    <n v="6740.7792684300002"/>
    <n v="1.204342874619345"/>
    <n v="0.52405820546000959"/>
    <n v="0.44745406737901972"/>
    <n v="134.80275020544423"/>
    <n v="0.41490024427257366"/>
    <n v="2.4730840363058952"/>
    <n v="2.8480381238673944"/>
    <n v="863.06049869000003"/>
    <n v="118.47643957332896"/>
    <n v="497.49693574100002"/>
    <n v="68.293782109944502"/>
    <n v="118.93161076300009"/>
    <n v="16.326310632115277"/>
    <n v="3624.3545890650003"/>
    <n v="1.5313214738264289"/>
    <n v="-552.45250910600055"/>
    <n v="-4102.7532568830002"/>
    <n v="-6226.5781799610004"/>
    <n v="-75.8377963208588"/>
    <n v="-854.7521461200962"/>
    <n v="-5.3393049796150667"/>
    <n v="3.5921969100746818"/>
    <n v="1.9248130580023961"/>
    <n v="-0.23341601095425743"/>
    <n v="-2.6307836722711904"/>
    <n v="-432.24497146900057"/>
    <n v="-4251.3758797629998"/>
    <n v="-0.18262727624968092"/>
    <n v="-1.79624344638649"/>
    <n v="1407.9725903999999"/>
    <n v="105.5"/>
    <n v="2911.755526027488"/>
    <n v="32175.789014213475"/>
    <n v="-1.5871035513129406E-2"/>
    <n v="2045.4986632398104"/>
    <n v="22444.847418223351"/>
    <n v="-2.037464818803747E-2"/>
    <n v="2504.6089854142183"/>
    <n v="31700.595361069689"/>
    <n v="4.8912965602634584E-2"/>
    <n v="930.79820801232245"/>
    <n v="6446.5956465303734"/>
    <n v="0.40451162540218655"/>
  </r>
  <r>
    <x v="203"/>
    <x v="11"/>
    <x v="11"/>
    <x v="16"/>
    <n v="236681.49706074136"/>
    <n v="6240.7220576092332"/>
    <n v="2746.920724435"/>
    <n v="1.1605980013427231"/>
    <n v="33632.716935035001"/>
    <n v="33632.716935035001"/>
    <n v="3.3772602667506924E-2"/>
    <n v="1.0180494280655816E-2"/>
    <n v="3.3772602667506924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12.87974629267003"/>
    <n v="419.92724514000003"/>
    <n v="57.645419943954344"/>
    <n v="487.23028982183951"/>
    <n v="0"/>
    <n v="0"/>
    <n v="104.79283643784683"/>
    <n v="284.52387740599994"/>
    <n v="419.92724514000003"/>
    <n v="4193.5291582640002"/>
    <n v="1.7718027012427522"/>
    <n v="33328.746305047993"/>
    <n v="33328.746305047993"/>
    <n v="3991.9459137490003"/>
    <n v="1.6866320195382731"/>
    <n v="30804.395186712001"/>
    <n v="13.015126053054512"/>
    <n v="6.0145795179860961E-2"/>
    <n v="8.1289983046064274E-2"/>
    <n v="8.1289983046064274E-2"/>
    <n v="2539.8174564010001"/>
    <n v="16431.541692813"/>
    <n v="16431.541692813"/>
    <n v="8.3275295256244775E-2"/>
    <n v="7.9033086492616089E-2"/>
    <n v="7.9033086492616089E-2"/>
    <n v="939.73958792099995"/>
    <n v="1600.0778684800002"/>
    <n v="288.71015214200003"/>
    <n v="25.740211659"/>
    <n v="3.6862558295718491"/>
    <n v="1.0875464275263601E-2"/>
    <n v="1961.564742171"/>
    <n v="542.10683839099988"/>
    <n v="708.09949345900009"/>
    <n v="89.055006212000009"/>
    <n v="-1446.6084338290002"/>
    <n v="303.97062998699994"/>
    <n v="303.97062998699994"/>
    <n v="0.17003736937565339"/>
    <n v="-0.82232523970407612"/>
    <n v="-0.82232523970407612"/>
    <n v="-198.58285364346199"/>
    <n v="-0.61120469990002901"/>
    <n v="41.727501177941264"/>
    <n v="0.12843024645436887"/>
    <n v="-1420.8682221700003"/>
    <n v="-0.60032923562476548"/>
    <n v="1101.3372796540002"/>
    <n v="6954.6696003530014"/>
    <n v="6954.6696003530014"/>
    <n v="0.24101759825741609"/>
    <n v="0.47093218378407076"/>
    <n v="0.47093218378407076"/>
    <n v="151.18583211818301"/>
    <n v="0.465324621202373"/>
    <n v="2.9384086575082682"/>
    <n v="2.9384086575082682"/>
    <n v="704.03673580700001"/>
    <n v="96.646487602953314"/>
    <n v="131.65953744399999"/>
    <n v="18.073533959569271"/>
    <n v="397.3005438470002"/>
    <n v="54.539344515229693"/>
    <n v="5294.8664379180009"/>
    <n v="2.2371273224451254"/>
    <n v="-2547.9457134830004"/>
    <n v="-6650.6989703660001"/>
    <n v="-6650.6989703660001"/>
    <n v="-349.76868576164503"/>
    <n v="-912.9732340652406"/>
    <n v="0.19969668205528657"/>
    <n v="1.2042302322180674"/>
    <n v="1.2042302322180674"/>
    <n v="-1.0765293211024021"/>
    <n v="-2.8099784110538986"/>
    <n v="-2522.2055018240003"/>
    <n v="-4689.1342281950001"/>
    <n v="-1.0656538568271383"/>
    <n v="-1.9812001725642254"/>
    <n v="2724.6396591389998"/>
    <n v="106.1"/>
    <n v="2588.9922002214894"/>
    <n v="32129.861115414617"/>
    <n v="6.2131564509155801E-3"/>
    <n v="1620.2342189236572"/>
    <n v="22523.039090632476"/>
    <n v="-8.4442677771811026E-3"/>
    <n v="3952.4308748953822"/>
    <n v="31820.065463158866"/>
    <n v="5.2318499646543781E-2"/>
    <n v="1038.0181712101794"/>
    <n v="6624.6846048229172"/>
    <n v="0.42974235011254014"/>
  </r>
  <r>
    <x v="204"/>
    <x v="0"/>
    <x v="0"/>
    <x v="17"/>
    <n v="239914.72879376091"/>
    <n v="6771.0974251965126"/>
    <n v="2524.8434527580002"/>
    <n v="1.0523920167187584"/>
    <n v="2524.8434527580002"/>
    <n v="33414.815102505003"/>
    <n v="-7.9446616387900848E-2"/>
    <n v="-7.9446616387900848E-2"/>
    <n v="1.6401958759009405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6.729646058935117"/>
    <n v="148.70394378200001"/>
    <n v="20.413301079756582"/>
    <n v="20.413301079756582"/>
    <n v="0"/>
    <n v="0"/>
    <n v="0"/>
    <n v="167.70704232799994"/>
    <n v="148.70394378200001"/>
    <n v="2401.9889045110003"/>
    <n v="1.0011844277288344"/>
    <n v="2401.9889045110003"/>
    <n v="33489.892748329999"/>
    <n v="2265.9420227350001"/>
    <n v="0.94447807941082396"/>
    <n v="30927.683775332"/>
    <n v="12.891115076939908"/>
    <n v="7.1913329950744842E-2"/>
    <n v="7.1913329950744842E-2"/>
    <n v="7.3105399107809443E-2"/>
    <n v="1256.0337295929999"/>
    <n v="1256.0337295929999"/>
    <n v="16523.130022107001"/>
    <n v="7.8654035020004009E-2"/>
    <n v="7.8654035020004009E-2"/>
    <n v="8.1494115973434145E-2"/>
    <n v="938.335097443"/>
    <n v="317.69863214999987"/>
    <n v="166.35886689699998"/>
    <n v="135.35211587500001"/>
    <n v="19.383777134351931"/>
    <n v="5.6416759636026104E-2"/>
    <n v="1961.1984517430001"/>
    <n v="305.35630844599996"/>
    <n v="497.644703252"/>
    <n v="41.243180448000004"/>
    <n v="122.85454824699991"/>
    <n v="122.85454824699991"/>
    <n v="-75.077645824999763"/>
    <n v="-0.75522244076363654"/>
    <n v="-0.75522244076363654"/>
    <n v="-1.04503217350313"/>
    <n v="16.864831009862275"/>
    <n v="5.1207588989923988E-2"/>
    <n v="-10.306267269090153"/>
    <n v="-3.1293470893793744E-2"/>
    <n v="258.20666412199989"/>
    <n v="0.10762434862595009"/>
    <n v="192.15273772799995"/>
    <n v="192.15273772799995"/>
    <n v="7031.9390765700009"/>
    <n v="0.6725912478520768"/>
    <n v="0.6725912478520768"/>
    <n v="0.50612263730918405"/>
    <n v="26.377724684232373"/>
    <n v="8.0092097177235491E-2"/>
    <n v="8.0092097177235491E-2"/>
    <n v="2.9310159955268529"/>
    <n v="115.315059572"/>
    <n v="15.829849365153416"/>
    <n v="0"/>
    <n v="0"/>
    <n v="76.837678155999953"/>
    <n v="10.547875319078956"/>
    <n v="2594.1416422390002"/>
    <n v="1.0812765249060698"/>
    <n v="-69.298189481000037"/>
    <n v="-69.298189481000037"/>
    <n v="-7107.0167223950011"/>
    <n v="-9.5128936743700958"/>
    <n v="-975.61415281492339"/>
    <n v="-1.1790560379552013"/>
    <n v="-1.1790560379552013"/>
    <n v="1.3676623848188076"/>
    <n v="-2.8884508187311492E-2"/>
    <n v="-2.9623094664206469"/>
    <n v="66.053926393999973"/>
    <n v="-5145.8182706520001"/>
    <n v="2.7532251448714611E-2"/>
    <n v="-2.1448530052840256"/>
    <n v="1370.2931274770001"/>
    <n v="106.1"/>
    <n v="2379.6828018454294"/>
    <n v="31851.844997407334"/>
    <n v="-1.1030535182218637E-2"/>
    <n v="1873.0853967464657"/>
    <n v="22604.14640395646"/>
    <n v="-2.0396965060203165E-3"/>
    <n v="2263.8915216880305"/>
    <n v="31912.598010787791"/>
    <n v="4.3968130180243259E-2"/>
    <n v="181.10531359849196"/>
    <n v="6694.4689285851691"/>
    <n v="0.46418944044741095"/>
  </r>
  <r>
    <x v="205"/>
    <x v="1"/>
    <x v="1"/>
    <x v="17"/>
    <n v="239914.72879376091"/>
    <n v="6771.0974251965126"/>
    <n v="2807.4076824540002"/>
    <n v="1.1701689581831993"/>
    <n v="5332.251135212"/>
    <n v="33564.045872044"/>
    <n v="-1.2714692134215055E-2"/>
    <n v="5.6140269977497992E-2"/>
    <n v="1.7389195328729734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2.204212698329471"/>
    <n v="362.57187251200003"/>
    <n v="49.771973818588599"/>
    <n v="70.185274898345185"/>
    <n v="0"/>
    <n v="0"/>
    <n v="0"/>
    <n v="126.32988617799998"/>
    <n v="362.57187251200003"/>
    <n v="2714.0074014949996"/>
    <n v="1.131238342531298"/>
    <n v="5115.9963060059999"/>
    <n v="33565.552037473994"/>
    <n v="2606.7574671979996"/>
    <n v="1.0865349869531602"/>
    <n v="31167.640746966998"/>
    <n v="12.99113268437962"/>
    <n v="2.8676765128078818E-2"/>
    <n v="4.8533814954526244E-2"/>
    <n v="7.6990827447286359E-2"/>
    <n v="1319.5625471020001"/>
    <n v="2575.5962766949997"/>
    <n v="16617.808192157001"/>
    <n v="7.7295597710101971E-2"/>
    <n v="7.7957635279007009E-2"/>
    <n v="8.3784800082367994E-2"/>
    <n v="946.25121296700001"/>
    <n v="373.31133413500004"/>
    <n v="254.88371343099999"/>
    <n v="317.80527714399994"/>
    <n v="45.51289519529459"/>
    <n v="0.13246593018355138"/>
    <n v="2076.6948115919995"/>
    <n v="318.92269044900002"/>
    <n v="461.07844755899998"/>
    <n v="41.754725809999996"/>
    <n v="93.400280959000611"/>
    <n v="216.25482920600052"/>
    <n v="-1.5061654299993279"/>
    <n v="3.7103343773890094"/>
    <n v="-0.58550561438121562"/>
    <n v="-1.0006437346895287"/>
    <n v="12.821502965281288"/>
    <n v="3.8930615651901368E-2"/>
    <n v="-0.20675852715495147"/>
    <n v="-6.2779198158112264E-4"/>
    <n v="411.20555810300056"/>
    <n v="0.17139654583545275"/>
    <n v="329.84726874999996"/>
    <n v="522.00000647799993"/>
    <n v="7159.6163457170005"/>
    <n v="0.63153420090873547"/>
    <n v="0.64641109397171337"/>
    <n v="0.5117054375731096"/>
    <n v="45.279711055949598"/>
    <n v="0.13748521001957667"/>
    <n v="0.21757730719681218"/>
    <n v="2.9842337657691944"/>
    <n v="250.07881426700001"/>
    <n v="34.329514063087863"/>
    <n v="0"/>
    <n v="0"/>
    <n v="79.768454482999942"/>
    <n v="10.950196992861731"/>
    <n v="3043.8546702449994"/>
    <n v="1.2687235525508747"/>
    <n v="-236.44698779099934"/>
    <n v="-305.74517727199941"/>
    <n v="-7161.1225111470012"/>
    <n v="-32.458208090668307"/>
    <n v="-983.04151303054391"/>
    <n v="0.29672827115953759"/>
    <n v="-2.4937835735556662"/>
    <n v="1.9882977262136912"/>
    <n v="-9.8554594367675288E-2"/>
    <n v="-2.9848615577507758"/>
    <n v="81.3582893530006"/>
    <n v="-5084.427699554999"/>
    <n v="3.3911335815876076E-2"/>
    <n v="-2.1192645091522291"/>
    <n v="1444.3100956789999"/>
    <n v="106.3"/>
    <n v="2641.0232196180623"/>
    <n v="31932.0041390726"/>
    <n v="-2.5335587231283152E-2"/>
    <n v="1589.6976696763875"/>
    <n v="22657.190489038439"/>
    <n v="-4.8258576240575168E-3"/>
    <n v="2553.1584209736593"/>
    <n v="31923.995244525417"/>
    <n v="4.8104285234268795E-2"/>
    <n v="310.29846542803386"/>
    <n v="6809.9986082685009"/>
    <n v="0.46975740068073701"/>
  </r>
  <r>
    <x v="206"/>
    <x v="2"/>
    <x v="2"/>
    <x v="17"/>
    <n v="239914.72879376091"/>
    <n v="6771.0974251965126"/>
    <n v="2723.141181985"/>
    <n v="1.1350454370502228"/>
    <n v="8055.392317197"/>
    <n v="33819.543418118003"/>
    <n v="2.3743397084258655E-2"/>
    <n v="0.10353907766737791"/>
    <n v="2.5758736018912654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3.37484192198805"/>
    <n v="210.088211398"/>
    <n v="28.839812875857557"/>
    <n v="99.025087774202746"/>
    <n v="0"/>
    <n v="0"/>
    <n v="0"/>
    <n v="625.29486307399998"/>
    <n v="210.088211398"/>
    <n v="3219.5600083220002"/>
    <n v="1.3419601307969911"/>
    <n v="8335.5563143279996"/>
    <n v="33960.610935211"/>
    <n v="3083.4023201700002"/>
    <n v="1.2852075967460093"/>
    <n v="31792.439520552005"/>
    <n v="13.251558034972458"/>
    <n v="0.13986855811686238"/>
    <n v="8.2021017463848267E-2"/>
    <n v="7.5580950987238271E-2"/>
    <n v="1361.988430805"/>
    <n v="3937.5847074999997"/>
    <n v="16765.478626272998"/>
    <n v="0.12160771273969684"/>
    <n v="9.2666363196097778E-2"/>
    <n v="8.960098789396187E-2"/>
    <n v="954.69697268799996"/>
    <n v="407.29145811700005"/>
    <n v="436.858880231"/>
    <n v="331.74613227099996"/>
    <n v="47.50936512187937"/>
    <n v="0.1382766843615427"/>
    <n v="2205.7638142259998"/>
    <n v="349.75021752300006"/>
    <n v="503.29528442100002"/>
    <n v="235.92106307100002"/>
    <n v="-496.41882633700016"/>
    <n v="-280.16399713099963"/>
    <n v="-141.06751709299988"/>
    <n v="0.391084288735984"/>
    <n v="-2.6992596912109121"/>
    <n v="-1.0653559437500193"/>
    <n v="-68.145784879332865"/>
    <n v="-0.2069146937467683"/>
    <n v="-19.365012290559626"/>
    <n v="-5.8799023220565363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49.21819192699547"/>
    <n v="0.45307918220756482"/>
    <n v="0.67065648940437694"/>
    <n v="3.1995447792832183"/>
    <n v="983.87595240826909"/>
    <n v="135.06135433156788"/>
    <n v="340.00959508026898"/>
    <n v="46.674742161208222"/>
    <n v="103.1277388059998"/>
    <n v="14.156837595427604"/>
    <n v="4306.5636995362693"/>
    <n v="1.7950393130045559"/>
    <n v="-1583.422517551269"/>
    <n v="-1889.1676948232684"/>
    <n v="-7817.2466969452689"/>
    <n v="-217.36397680632837"/>
    <n v="-1073.1108159001794"/>
    <n v="0.7075653684806138"/>
    <n v="1.6143308763166817"/>
    <n v="1.7456502498273099"/>
    <n v="-0.65999387595433312"/>
    <n v="-3.2583438025037839"/>
    <n v="-1251.6763852802692"/>
    <n v="-5611.4828827192687"/>
    <n v="-0.5217171915927904"/>
    <n v="-2.3389488886041239"/>
    <n v="1549.1738843810001"/>
    <n v="106.5"/>
    <n v="2556.9400769812205"/>
    <n v="32113.926279662097"/>
    <n v="-2.4505834544144345E-2"/>
    <n v="1568.3678635577462"/>
    <n v="22497.125825856048"/>
    <n v="-1.7542490182839487E-2"/>
    <n v="3023.0610406779347"/>
    <n v="32228.575909279385"/>
    <n v="4.6816787985753061E-2"/>
    <n v="1020.6607429241961"/>
    <n v="7281.6306148317726"/>
    <n v="0.49068677689591267"/>
  </r>
  <r>
    <x v="207"/>
    <x v="3"/>
    <x v="3"/>
    <x v="17"/>
    <n v="239914.72879376091"/>
    <n v="6771.0974251965126"/>
    <n v="1667.9836523859999"/>
    <n v="0.69524020503962347"/>
    <n v="9723.3759695829995"/>
    <n v="32352.014166445995"/>
    <n v="-0.11638436974704447"/>
    <n v="-0.46803483084783837"/>
    <n v="-3.3557393804931168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1.779491251349803"/>
    <n v="257.22049153900002"/>
    <n v="35.309886235203976"/>
    <n v="134.33497400940672"/>
    <n v="0"/>
    <n v="0"/>
    <n v="0"/>
    <n v="93.383488350999983"/>
    <n v="257.22049153900002"/>
    <n v="3402.4649257950005"/>
    <n v="1.4181975999980718"/>
    <n v="11738.021240123"/>
    <n v="34651.096647274004"/>
    <n v="3242.6437725160004"/>
    <n v="1.3515817844195346"/>
    <n v="32570.952960914001"/>
    <n v="13.576053927440668"/>
    <n v="0.25460582756930905"/>
    <n v="0.12695776922953583"/>
    <n v="9.69659107633567E-2"/>
    <n v="1307.8856560160004"/>
    <n v="5245.4703635160004"/>
    <n v="16798.502771987001"/>
    <n v="2.5904104443609022E-2"/>
    <n v="7.5219920222719283E-2"/>
    <n v="8.4396604226162797E-2"/>
    <n v="948.59646981200001"/>
    <n v="359.28918620400043"/>
    <n v="270.42160370300002"/>
    <n v="168.46883947400002"/>
    <n v="24.126423272634543"/>
    <n v="7.0220298820762167E-2"/>
    <n v="2206.4855360699999"/>
    <n v="356.70846973199997"/>
    <n v="1229.9007744839998"/>
    <n v="69.079582385999998"/>
    <n v="-1734.4812734090006"/>
    <n v="-2014.6452705400002"/>
    <n v="-2299.0824808280004"/>
    <n v="-5.0952616356775433"/>
    <n v="-4.423892634738567"/>
    <n v="-2.2182281748174502"/>
    <n v="-238.10053419432799"/>
    <n v="-0.72295739495844846"/>
    <n v="-315.6060403961967"/>
    <n v="-0.95829151148297043"/>
    <n v="-1566.0124339350004"/>
    <n v="-0.65273709613768627"/>
    <n v="625.24383709500023"/>
    <n v="2234.2475347872692"/>
    <n v="7897.8128846952686"/>
    <n v="0.54912819855726513"/>
    <n v="0.73049351670649365"/>
    <n v="0.64181886376165287"/>
    <n v="85.830209813355722"/>
    <n v="0.2606108596327496"/>
    <n v="0.93126734903712671"/>
    <n v="3.2919249786804481"/>
    <n v="552.34741683699997"/>
    <n v="75.82336980281427"/>
    <n v="0"/>
    <n v="0"/>
    <n v="72.896420258000262"/>
    <n v="10.006840010541463"/>
    <n v="4027.7087628900008"/>
    <n v="1.6788084596308217"/>
    <n v="-2359.7251105040009"/>
    <n v="-4248.8928053272693"/>
    <n v="-10196.895365523271"/>
    <n v="-323.93074400768376"/>
    <n v="-1399.7765619474917"/>
    <n v="-119.438940561697"/>
    <n v="5.0465554453300205"/>
    <n v="2.4883007082006543"/>
    <n v="-0.98356825459119823"/>
    <n v="-4.2502164901634192"/>
    <n v="-2191.2562710300008"/>
    <n v="-7990.4098294532687"/>
    <n v="-0.91334795577043604"/>
    <n v="-3.3305207519468736"/>
    <n v="417.62121387000002"/>
    <n v="106.3"/>
    <n v="1569.1285535145812"/>
    <n v="30673.925366710268"/>
    <n v="-5.8328530148295421E-2"/>
    <n v="1012.0196405766699"/>
    <n v="21384.424015879933"/>
    <n v="-6.0250393033958294E-2"/>
    <n v="3200.8136649059275"/>
    <n v="32826.722382503925"/>
    <n v="6.8537032947266319E-2"/>
    <n v="588.18799350423353"/>
    <n v="7482.4768307429158"/>
    <n v="0.5988841021761997"/>
  </r>
  <r>
    <x v="208"/>
    <x v="4"/>
    <x v="4"/>
    <x v="17"/>
    <n v="239914.72879376091"/>
    <n v="6771.0974251965126"/>
    <n v="2052.2931209390003"/>
    <n v="0.85542606377586072"/>
    <n v="11775.669090522"/>
    <n v="31324.436800137002"/>
    <n v="-0.16389438061391215"/>
    <n v="-0.33364304459022409"/>
    <n v="-6.7904520374342248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1.627934954850318"/>
    <n v="252.35264162199999"/>
    <n v="34.641653211657108"/>
    <n v="168.97662722106384"/>
    <n v="0"/>
    <n v="0"/>
    <n v="0"/>
    <n v="97.22513581900003"/>
    <n v="252.35264162199999"/>
    <n v="2716.8508902850003"/>
    <n v="1.1324235506276485"/>
    <n v="14454.872130408001"/>
    <n v="34469.514025445002"/>
    <n v="2644.7102080870004"/>
    <n v="1.1023542495219147"/>
    <n v="32653.877680775997"/>
    <n v="13.610618174612535"/>
    <n v="-6.2648537932671111E-2"/>
    <n v="8.5681145743400355E-2"/>
    <n v="7.2933939114858237E-2"/>
    <n v="1303.6119200159999"/>
    <n v="6549.0822835320005"/>
    <n v="16814.295442356"/>
    <n v="1.2263110970991642E-2"/>
    <n v="6.2071579130636767E-2"/>
    <n v="7.7115210864765027E-2"/>
    <n v="948.283927436"/>
    <n v="355.32799257999989"/>
    <n v="206.04838341699997"/>
    <n v="166.09026483700001"/>
    <n v="23.785787587976245"/>
    <n v="6.9228873805316476E-2"/>
    <n v="2201.073135569"/>
    <n v="333.82637938300002"/>
    <n v="669.81188811800007"/>
    <n v="37.462054514000002"/>
    <n v="-664.55776934599999"/>
    <n v="-2679.2030398860002"/>
    <n v="-3145.0772253080008"/>
    <n v="-4.662747181797922"/>
    <n v="-4.4801858585780074"/>
    <n v="-3.1249669227707666"/>
    <n v="-91.227021190768255"/>
    <n v="-0.27699748685178771"/>
    <n v="-431.73978232491879"/>
    <n v="-1.3109146075027429"/>
    <n v="-498.46750450899998"/>
    <n v="-0.20776861304647123"/>
    <n v="533.10587041300005"/>
    <n v="2767.3534052002692"/>
    <n v="7950.0314646632687"/>
    <n v="0.10858798102083012"/>
    <n v="0.56171930923007651"/>
    <n v="0.64658802065809384"/>
    <n v="73.181990761993092"/>
    <n v="0.22220639520272079"/>
    <n v="1.1534737442398473"/>
    <n v="3.3136904535350111"/>
    <n v="452.46399556900002"/>
    <n v="62.111895181744728"/>
    <n v="0"/>
    <n v="0"/>
    <n v="80.641874844000029"/>
    <n v="11.070095580248374"/>
    <n v="3249.9567606980004"/>
    <n v="1.3546299458303692"/>
    <n v="-1197.663639759"/>
    <n v="-5446.5564450862694"/>
    <n v="-11095.108689971272"/>
    <n v="-164.40901195276135"/>
    <n v="-1523.0785979223137"/>
    <n v="2.9995404196357076"/>
    <n v="4.4348892298900555"/>
    <n v="2.3138269542338512"/>
    <n v="-0.4992038820545085"/>
    <n v="-4.6246050610377551"/>
    <n v="-1031.5733749220001"/>
    <n v="-8894.0355544022696"/>
    <n v="-0.42997500824919199"/>
    <n v="-3.7071652912347424"/>
    <n v="875.43210095399991"/>
    <n v="105.7"/>
    <n v="1941.6207388259227"/>
    <n v="29682.336117680956"/>
    <n v="-8.9312475707547634E-2"/>
    <n v="1369.9298139413436"/>
    <n v="20583.431153988895"/>
    <n v="-9.5631702953994036E-2"/>
    <n v="2570.34142884106"/>
    <n v="32636.65094266499"/>
    <n v="4.7744652362758933E-2"/>
    <n v="504.35749329517512"/>
    <n v="7528.8464283761869"/>
    <n v="0.60866452371732493"/>
  </r>
  <r>
    <x v="209"/>
    <x v="5"/>
    <x v="5"/>
    <x v="17"/>
    <n v="239914.72879376091"/>
    <n v="6771.0974251965126"/>
    <n v="2584.3721989320002"/>
    <n v="1.0772044767429085"/>
    <n v="14360.041289454"/>
    <n v="31497.424489555"/>
    <n v="-0.1294482718441673"/>
    <n v="7.1737911865770831E-2"/>
    <n v="-5.9789339720911938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59.466737039352822"/>
    <n v="227.63172115"/>
    <n v="31.248094307103436"/>
    <n v="200.22472152816727"/>
    <n v="0"/>
    <n v="0"/>
    <n v="0"/>
    <n v="175.02334890199998"/>
    <n v="227.63172115"/>
    <n v="2799.1066348439995"/>
    <n v="1.1667089590194395"/>
    <n v="17253.978765251999"/>
    <n v="34878.663280531"/>
    <n v="2717.4860286969993"/>
    <n v="1.1326882856921408"/>
    <n v="33116.269590051998"/>
    <n v="13.80334994710554"/>
    <n v="0.17119520981894176"/>
    <n v="9.8695292735841766E-2"/>
    <n v="8.6802831143524273E-2"/>
    <n v="1338.9477476619998"/>
    <n v="7888.030031194"/>
    <n v="16874.421845937999"/>
    <n v="4.7017047268049339E-2"/>
    <n v="5.9485727000551325E-2"/>
    <n v="7.4047841670344949E-2"/>
    <n v="950.668935852"/>
    <n v="388.27881180999975"/>
    <n v="289.121567793"/>
    <n v="26.587952999000002"/>
    <n v="3.8076608707557824"/>
    <n v="1.1082251236795026E-2"/>
    <n v="2203.7091363020004"/>
    <n v="317.76314457900003"/>
    <n v="778.32101483199995"/>
    <n v="48.365206979"/>
    <n v="-214.7344359119993"/>
    <n v="-2893.9374757979995"/>
    <n v="-3381.238790976"/>
    <n v="-11.021614577280037"/>
    <n v="-4.6573234947620179"/>
    <n v="-3.4023305785216573"/>
    <n v="-29.47762232109632"/>
    <n v="-8.9504482276531058E-2"/>
    <n v="-464.1588091566141"/>
    <n v="-1.4093502337168433"/>
    <n v="-188.14648291299929"/>
    <n v="-7.8422231039736043E-2"/>
    <n v="634.01283350099993"/>
    <n v="3401.3662387012691"/>
    <n v="8128.5150470992685"/>
    <n v="0.39181585379800743"/>
    <n v="0.5269739573187262"/>
    <n v="0.65477518890808306"/>
    <n v="87.033971860617882"/>
    <n v="0.26426590676140588"/>
    <n v="1.4177396510012532"/>
    <n v="3.3880850450356568"/>
    <n v="555.21449241599998"/>
    <n v="76.216946970467234"/>
    <n v="0"/>
    <n v="0"/>
    <n v="78.798341084999947"/>
    <n v="10.817024890150648"/>
    <n v="3433.1194683449994"/>
    <n v="1.4309748657808454"/>
    <n v="-848.74726941299923"/>
    <n v="-6295.3037144992686"/>
    <n v="-11509.753838075269"/>
    <n v="-116.5115941817142"/>
    <n v="-1579.9989191608404"/>
    <n v="0.95517881104489843"/>
    <n v="3.3831566713311583"/>
    <n v="2.2841154102467387"/>
    <n v="-0.35377038903793695"/>
    <n v="-4.7974352787525003"/>
    <n v="-822.15931641399925"/>
    <n v="-9306.0447017732713"/>
    <n v="-0.34268813780114193"/>
    <n v="-3.8788967849377318"/>
    <n v="1067.940382648"/>
    <n v="105.3"/>
    <n v="2454.2945858803423"/>
    <n v="29835.691286086105"/>
    <n v="-7.9819689304487018E-2"/>
    <n v="1703.8020466533712"/>
    <n v="20670.12625844761"/>
    <n v="-8.5358555412675896E-2"/>
    <n v="2658.2209257777772"/>
    <n v="33014.378185467576"/>
    <n v="6.3208324856848241E-2"/>
    <n v="602.10145631623925"/>
    <n v="7696.282568790708"/>
    <n v="0.62019494161167166"/>
  </r>
  <r>
    <x v="210"/>
    <x v="6"/>
    <x v="6"/>
    <x v="17"/>
    <n v="239914.72879376091"/>
    <n v="6771.0974251965126"/>
    <n v="2819.5321466220003"/>
    <n v="1.1752226138003259"/>
    <n v="17179.573436076"/>
    <n v="31235.045454458999"/>
    <n v="-0.12247236476755685"/>
    <n v="-8.5135170881121103E-2"/>
    <n v="-7.06427841573413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5.552662632397158"/>
    <n v="252.56435982599999"/>
    <n v="34.67071678140784"/>
    <n v="234.8954383095751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13483679971161"/>
    <n v="0.1605216480909577"/>
    <n v="0.10768617250780355"/>
    <n v="9.2159608960009853E-2"/>
    <n v="1465.7746304910002"/>
    <n v="9353.8046616850006"/>
    <n v="17056.439327821001"/>
    <n v="0.1417849801890998"/>
    <n v="7.1589447922656202E-2"/>
    <n v="7.9119853135972251E-2"/>
    <n v="951.1774195270001"/>
    <n v="514.59721096400006"/>
    <n v="262.99611073599999"/>
    <n v="138.21269477999999"/>
    <n v="19.793440652438019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913514458964"/>
    <n v="-3.6445086639033484"/>
    <n v="-4.1791425720737898"/>
    <n v="-38.677690335176337"/>
    <n v="-0.11743914116927993"/>
    <n v="-559.06295190157687"/>
    <n v="-1.6975127615407621"/>
    <n v="-143.54110225399995"/>
    <n v="-5.9830050024728951E-2"/>
    <n v="715.00596093059812"/>
    <n v="4116.3721996318673"/>
    <n v="8324.7889772098679"/>
    <n v="0.37837248993537709"/>
    <n v="0.49890504089583643"/>
    <n v="0.68219581804440521"/>
    <n v="98.152285562070688"/>
    <n v="0.298025037697974"/>
    <n v="1.7157646886992273"/>
    <n v="3.4698949160249968"/>
    <n v="588.80842519059797"/>
    <n v="80.828546681543486"/>
    <n v="302.42873998059798"/>
    <n v="41.515838567441193"/>
    <n v="126.19753574000015"/>
    <n v="17.323738880527202"/>
    <n v="3816.2919045865983"/>
    <n v="1.5906867926675801"/>
    <n v="-996.75975796459807"/>
    <n v="-7292.0634724638667"/>
    <n v="-12397.37211529987"/>
    <n v="-136.82997589724701"/>
    <n v="-1701.846522365254"/>
    <n v="8.1327307565041771"/>
    <n v="3.7185900821048818"/>
    <n v="2.3801199592037832"/>
    <n v="-0.41546417886725395"/>
    <n v="-5.1674076775657589"/>
    <n v="-858.54706318459807"/>
    <n v="-10196.995051450869"/>
    <n v="-0.35785508772270297"/>
    <n v="-4.2502580407293644"/>
    <n v="1409.162947974"/>
    <n v="105.8"/>
    <n v="2664.9642217599248"/>
    <n v="29557.091819481175"/>
    <n v="-8.8900534246080243E-2"/>
    <n v="2007.5742766843102"/>
    <n v="20493.395088840611"/>
    <n v="-9.374948860824428E-2"/>
    <n v="2931.2721584650285"/>
    <n v="33393.290619349988"/>
    <n v="7.0111482429795036E-2"/>
    <n v="675.80903679640653"/>
    <n v="7876.6455398564558"/>
    <n v="0.65089614670816065"/>
  </r>
  <r>
    <x v="211"/>
    <x v="7"/>
    <x v="7"/>
    <x v="17"/>
    <n v="239914.72879376091"/>
    <n v="6771.0974251965126"/>
    <n v="2896.1367450990001"/>
    <n v="1.2071525410966413"/>
    <n v="20075.710181175"/>
    <n v="31627.689931415"/>
    <n v="-9.080435072614701E-2"/>
    <n v="0.15683870166183889"/>
    <n v="-5.836558743046904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4.22540243445374"/>
    <n v="245.13974003199999"/>
    <n v="33.651503736999075"/>
    <n v="268.54694204657415"/>
    <n v="319.23356000000001"/>
    <n v="43.822716528593816"/>
    <n v="43.822716528593816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16545590371333"/>
    <n v="0.14882737549468938"/>
    <n v="0.11305891284105196"/>
    <n v="9.2965821120799763E-2"/>
    <n v="1359.5473150699995"/>
    <n v="10713.351976755001"/>
    <n v="17132.194929777997"/>
    <n v="5.9009262315070421E-2"/>
    <n v="6.997646240774591E-2"/>
    <n v="7.5951809039310314E-2"/>
    <n v="949.36250370300002"/>
    <n v="410.1848113669995"/>
    <n v="240.38513293000003"/>
    <n v="234.53197959199997"/>
    <n v="33.58732587149297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287637607013"/>
    <n v="-5.5062626304431692"/>
    <n v="-37.745956655385747"/>
    <n v="-0.11461006833155717"/>
    <n v="-561.55628424399561"/>
    <n v="-1.705083399973558"/>
    <n v="-40.434455015999447"/>
    <n v="-1.6853677645926574E-2"/>
    <n v="474.89873150799997"/>
    <n v="4591.2709311398676"/>
    <n v="8040.3246019988674"/>
    <n v="-0.37460915956279828"/>
    <n v="0.30969022947204916"/>
    <n v="0.4909062960649182"/>
    <n v="65.191618608845104"/>
    <n v="0.19794480059464775"/>
    <n v="1.9137094892938751"/>
    <n v="3.3513259658645684"/>
    <n v="346.397340316"/>
    <n v="47.551618479356961"/>
    <n v="0"/>
    <n v="0"/>
    <n v="128.50139119199997"/>
    <n v="17.640000129488129"/>
    <n v="3646.0019112149994"/>
    <n v="1.519707410022846"/>
    <n v="-749.86516611599939"/>
    <n v="-8041.9286385798659"/>
    <n v="-12131.070816752868"/>
    <n v="-102.93757526423084"/>
    <n v="-1665.2900703511812"/>
    <n v="-0.26206463980812178"/>
    <n v="2.1394691943156219"/>
    <n v="1.7047375336603805"/>
    <n v="-0.31255486892620488"/>
    <n v="-5.0564093658381273"/>
    <n v="-515.33318652399942"/>
    <n v="-9992.4525185728671"/>
    <n v="-0.21479847824057435"/>
    <n v="-4.1650016940655314"/>
    <n v="1412.9071654289999"/>
    <n v="106.3"/>
    <n v="2724.4936454365006"/>
    <n v="29888.189415067776"/>
    <n v="-7.6226264111790898E-2"/>
    <n v="1803.8150884252118"/>
    <n v="20567.779628274431"/>
    <n v="-8.5623418767402537E-2"/>
    <n v="2983.1638567328314"/>
    <n v="33737.54852380079"/>
    <n v="7.1759946093483684E-2"/>
    <n v="446.7532751721543"/>
    <n v="7597.4302617599687"/>
    <n v="0.46457624531010477"/>
  </r>
  <r>
    <x v="212"/>
    <x v="8"/>
    <x v="8"/>
    <x v="17"/>
    <n v="239914.72879376091"/>
    <n v="6771.0974251965126"/>
    <n v="3206.63358079"/>
    <n v="1.336572205013113"/>
    <n v="23282.343761964999"/>
    <n v="31879.428745878005"/>
    <n v="-7.0031712903433463E-2"/>
    <n v="8.519383408564396E-2"/>
    <n v="-4.885531081204064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3.954442868089757"/>
    <n v="251.01697123599999"/>
    <n v="34.45829935405731"/>
    <n v="303.00524140063146"/>
    <n v="0"/>
    <n v="0"/>
    <n v="43.822716528593816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18152520043945"/>
    <n v="0.3392732237340359"/>
    <n v="0.13919428536701761"/>
    <n v="0.1138786559134457"/>
    <n v="1339.6619398820001"/>
    <n v="12053.013916637001"/>
    <n v="17180.244142521999"/>
    <n v="3.720094400933105E-2"/>
    <n v="6.62315835775944E-2"/>
    <n v="7.2435401165141355E-2"/>
    <n v="947.154462018"/>
    <n v="392.50747786400007"/>
    <n v="263.05255470099996"/>
    <n v="450.726525122"/>
    <n v="64.5485477269841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359324292818"/>
    <n v="-8.839023681334794"/>
    <n v="-67.412864115306661"/>
    <n v="-0.20468928720551766"/>
    <n v="-655.58806389556401"/>
    <n v="-1.9905971250487036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4.091240693742009"/>
    <n v="0.25533073462638134"/>
    <n v="2.1690402239202564"/>
    <n v="3.3354758758475072"/>
    <n v="460.54615713800001"/>
    <n v="63.221372128268086"/>
    <n v="119.72831553100001"/>
    <n v="16.435678103395674"/>
    <n v="152.02988236800013"/>
    <n v="20.869868565473922"/>
    <n v="4310.2893685649997"/>
    <n v="1.7965922268450119"/>
    <n v="-1103.6557877750001"/>
    <n v="-9145.5844263548661"/>
    <n v="-12778.033595457868"/>
    <n v="-151.50410480904867"/>
    <n v="-1754.101743083022"/>
    <n v="1.4166250979459059"/>
    <n v="2.0300952633303764"/>
    <n v="1.455706022492667"/>
    <n v="-0.460020021831899"/>
    <n v="-5.3260730008962112"/>
    <n v="-652.92926265300014"/>
    <n v="-10454.376880971868"/>
    <n v="-0.27215055363036128"/>
    <n v="-4.3575385861194107"/>
    <n v="1407.5039512200001"/>
    <n v="106.6"/>
    <n v="3008.0990438930585"/>
    <n v="30079.420235579521"/>
    <n v="-6.6157889762214039E-2"/>
    <n v="2344.3083363874293"/>
    <n v="20788.206461292935"/>
    <n v="-7.7146607787208832E-2"/>
    <n v="3468.7742298864919"/>
    <n v="34574.30651401807"/>
    <n v="9.3030299210743905E-2"/>
    <n v="574.64919278236414"/>
    <n v="7551.8671189999113"/>
    <n v="0.35295454085494238"/>
  </r>
  <r>
    <x v="213"/>
    <x v="9"/>
    <x v="9"/>
    <x v="17"/>
    <n v="239914.72879376091"/>
    <n v="6771.0974251965126"/>
    <n v="2645.5893744560003"/>
    <n v="1.1027206990406335"/>
    <n v="25927.933136421001"/>
    <n v="31746.755940815001"/>
    <n v="-6.7806434631616175E-2"/>
    <n v="-4.7753882279738424E-2"/>
    <n v="-5.5730426678445411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8.789726679864145"/>
    <n v="270.680867234"/>
    <n v="37.157656339482351"/>
    <n v="340.16289774011381"/>
    <n v="0"/>
    <n v="0"/>
    <n v="43.822716528593816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699657327186626"/>
    <n v="0.14241218681189349"/>
    <n v="0.13950950510659088"/>
    <n v="0.12322216148820075"/>
    <n v="1341.7642604020002"/>
    <n v="13394.778177039001"/>
    <n v="17223.346273905001"/>
    <n v="3.3189642186270074E-2"/>
    <n v="6.2826806313919237E-2"/>
    <n v="6.6694320093624082E-2"/>
    <n v="946.27809775200001"/>
    <n v="395.48616265000021"/>
    <n v="326.67345533600002"/>
    <n v="345.83927311600002"/>
    <n v="49.5276438868363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347368548437"/>
    <n v="-9.0279098792285755"/>
    <n v="-43.816615834230284"/>
    <n v="-0.13304273569397498"/>
    <n v="-724.53565530935748"/>
    <n v="-2.199946386888213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0.116875614897666"/>
    <n v="0.27362669242550974"/>
    <n v="2.4426669163457664"/>
    <n v="3.3110293547760898"/>
    <n v="498.73722025299998"/>
    <n v="68.464041892732325"/>
    <n v="0"/>
    <n v="0"/>
    <n v="157.73351678699993"/>
    <n v="21.65283372216534"/>
    <n v="3621.2492300160002"/>
    <n v="1.509390127160118"/>
    <n v="-975.6598555600001"/>
    <n v="-10121.244281914865"/>
    <n v="-13221.642504503865"/>
    <n v="-133.93349144912793"/>
    <n v="-1814.9980582156841"/>
    <n v="0.83377148739707829"/>
    <n v="1.8508132130080037"/>
    <n v="1.3836470966547889"/>
    <n v="-0.4066694281194847"/>
    <n v="-5.5109757416643026"/>
    <n v="-629.82058244400014"/>
    <n v="-10760.333699997867"/>
    <n v="-0.26251851464501624"/>
    <n v="-4.485065904081206"/>
    <n v="1404.5812142140001"/>
    <n v="107.1"/>
    <n v="2470.2048314248368"/>
    <n v="29911.199445428858"/>
    <n v="-7.2432862530924291E-2"/>
    <n v="1760.9506997441649"/>
    <n v="20699.283714556568"/>
    <n v="-8.0310162480304981E-2"/>
    <n v="2768.2338869990667"/>
    <n v="34877.970995257405"/>
    <n v="0.10284449498463433"/>
    <n v="612.95120171802046"/>
    <n v="7485.6905507578185"/>
    <n v="0.25890039293078204"/>
  </r>
  <r>
    <x v="214"/>
    <x v="10"/>
    <x v="10"/>
    <x v="17"/>
    <n v="239914.72879376091"/>
    <n v="6771.0974251965126"/>
    <n v="3065.5152186569994"/>
    <n v="1.2777519888294242"/>
    <n v="28993.448355077999"/>
    <n v="31740.369079513002"/>
    <n v="-6.1269194506714642E-2"/>
    <n v="-2.0791226854749434E-3"/>
    <n v="-5.5487659586749727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5.312990360519777"/>
    <n v="271.35733059199998"/>
    <n v="37.250517697729315"/>
    <n v="377.41341543784313"/>
    <n v="0"/>
    <n v="0"/>
    <n v="43.822716528593816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7107900212078"/>
    <n v="0.14196020156556277"/>
    <n v="0.13973176630819739"/>
    <n v="0.13021820992335398"/>
    <n v="1471.8399411710002"/>
    <n v="14866.618118210001"/>
    <n v="17406.435574611001"/>
    <n v="0.14206728203055574"/>
    <n v="7.0178032993390316E-2"/>
    <n v="7.2069318999905319E-2"/>
    <n v="945.88219103100005"/>
    <n v="525.95775014000014"/>
    <n v="312.99642560200004"/>
    <n v="186.98280934799999"/>
    <n v="26.777808983081389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60514730158"/>
    <n v="-12.006380006076542"/>
    <n v="6.5950138198571473"/>
    <n v="2.0024793422040423E-2"/>
    <n v="-776.90559537408569"/>
    <n v="-2.3589600387115448"/>
    <n v="235.02523817799914"/>
    <n v="9.7961988144560766E-2"/>
    <n v="543.43496989499988"/>
    <n v="6403.7526775808674"/>
    <n v="7505.0899572348681"/>
    <n v="-0.44659945363745346"/>
    <n v="9.4035384756035123E-2"/>
    <n v="0.1133861024621392"/>
    <n v="74.599915614866731"/>
    <n v="0.2265117163199078"/>
    <n v="2.6691786326656737"/>
    <n v="3.1282322660925526"/>
    <n v="369.13201047500002"/>
    <n v="50.672515310344714"/>
    <n v="0"/>
    <n v="0"/>
    <n v="174.30295941999987"/>
    <n v="23.92740030452201"/>
    <n v="3560.9077597220003"/>
    <n v="1.4842389117272916"/>
    <n v="-495.39254106500073"/>
    <n v="-10616.636822979866"/>
    <n v="-13164.582536462867"/>
    <n v="-68.004901795009587"/>
    <n v="-1807.165163689835"/>
    <n v="-0.10328483824489532"/>
    <n v="1.5876859168093582"/>
    <n v="1.1142563629619957"/>
    <n v="-0.20648692289786738"/>
    <n v="-5.4871923048040969"/>
    <n v="-308.40973171700074"/>
    <n v="-10636.498460245866"/>
    <n v="-0.12854972817534707"/>
    <n v="-4.4334495483974115"/>
    <n v="1421.280564939"/>
    <n v="107.8"/>
    <n v="2843.7061397560292"/>
    <n v="29843.150059157397"/>
    <n v="-7.2496713414724634E-2"/>
    <n v="2186.3719194322816"/>
    <n v="20840.156970749038"/>
    <n v="-7.1494825407965923E-2"/>
    <n v="2799.1398792458258"/>
    <n v="35172.501889089013"/>
    <n v="0.10952180829647906"/>
    <n v="504.11407225881248"/>
    <n v="7059.0064150043081"/>
    <n v="9.4997546310127357E-2"/>
  </r>
  <r>
    <x v="215"/>
    <x v="11"/>
    <x v="11"/>
    <x v="17"/>
    <n v="239914.72879376091"/>
    <n v="6771.0974251965126"/>
    <n v="3500.4189396479997"/>
    <n v="1.4590262787313413"/>
    <n v="32493.867294725998"/>
    <n v="32493.867294725998"/>
    <n v="-3.3861363103932618E-2"/>
    <n v="0.27430650200798312"/>
    <n v="-3.3861363103932618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3.763036611834664"/>
    <n v="266.62279911799999"/>
    <n v="36.600585934036275"/>
    <n v="414.01400137187943"/>
    <n v="0"/>
    <n v="0"/>
    <n v="43.822716528593816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5"/>
    <n v="0.26477828932985337"/>
    <n v="0.15546551865613445"/>
    <n v="0.15546551865613445"/>
    <n v="2645.4193817330006"/>
    <n v="17512.037499943002"/>
    <n v="17512.037499943002"/>
    <n v="4.157854930316196E-2"/>
    <n v="6.5757421143421979E-2"/>
    <n v="6.5757421143421979E-2"/>
    <n v="948.5083688169999"/>
    <n v="1696.9110129160008"/>
    <n v="431.24662741700001"/>
    <n v="52.052930485000005"/>
    <n v="7.454500413151769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536670573423"/>
    <n v="-20.792536670573423"/>
    <n v="-247.57035550517409"/>
    <n v="-0.75171112022318742"/>
    <n v="-825.89309723579788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16.98563179364402"/>
    <n v="0.96248043867786492"/>
    <n v="3.631659071343539"/>
    <n v="3.631659071343539"/>
    <n v="1821.293563894"/>
    <n v="250.01767222054954"/>
    <n v="52.743410787999998"/>
    <n v="7.2403400811421612"/>
    <n v="487.83877025300012"/>
    <n v="66.967959573094475"/>
    <n v="7613.0169691910014"/>
    <n v="3.1732178376323938"/>
    <n v="-4112.5980295430018"/>
    <n v="-14729.234852522868"/>
    <n v="-14729.234852522868"/>
    <n v="-564.55598729881797"/>
    <n v="-2021.9524652270079"/>
    <n v="0.61408385107277152"/>
    <n v="1.214689751882168"/>
    <n v="1.214689751882168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37481426649E-2"/>
    <n v="2112.7790363994459"/>
    <n v="21332.701788224826"/>
    <n v="-5.2849764084577755E-2"/>
    <n v="4892.8825046531383"/>
    <n v="36112.953518846771"/>
    <n v="0.13491135210448246"/>
    <n v="2130.1958802094096"/>
    <n v="8151.1841240035374"/>
    <n v="0.23042599161163002"/>
  </r>
  <r>
    <x v="216"/>
    <x v="0"/>
    <x v="0"/>
    <x v="18"/>
    <n v="270633.89619649498"/>
    <n v="6774.1627348484899"/>
    <n v="3031.1812216020003"/>
    <n v="1.1200301455960997"/>
    <n v="3031.1812216020003"/>
    <n v="33000.20506357"/>
    <n v="0.2005422428431769"/>
    <n v="0.2005422428431769"/>
    <n v="-1.2407970466486895E-2"/>
    <n v="2015.4835425760002"/>
    <n v="0.74472694326236544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174E-2"/>
    <n v="99.230734585999983"/>
    <n v="3.6666040721651902E-2"/>
    <n v="796.14211835899994"/>
    <n v="117.52627586925048"/>
    <n v="256.20052510199997"/>
    <n v="35.169870567561347"/>
    <n v="35.169870567561347"/>
    <n v="0"/>
    <n v="0"/>
    <n v="0"/>
    <n v="539.94159325700002"/>
    <n v="256.20052510199997"/>
    <n v="2182.2112937480001"/>
    <n v="0.80633332498882393"/>
    <n v="2182.2112937480001"/>
    <n v="38290.439524758003"/>
    <n v="2181.4404368180003"/>
    <n v="0.80604849114471433"/>
    <n v="36593.320784306008"/>
    <n v="13.521336868215968"/>
    <n v="-9.1498179009175229E-2"/>
    <n v="-9.1498179009175229E-2"/>
    <n v="0.14334315169365208"/>
    <n v="1266.2264890920001"/>
    <n v="1266.2264890920001"/>
    <n v="17522.230259442003"/>
    <n v="8.1150364507354134E-3"/>
    <n v="8.1150364507354134E-3"/>
    <n v="6.0466766042406306E-2"/>
    <n v="931.331465976"/>
    <n v="334.89502311600006"/>
    <n v="99.242559647000022"/>
    <n v="124.973901"/>
    <n v="17.89751293457245"/>
    <n v="4.6178214464777219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3510184098368"/>
    <n v="116.5421595700859"/>
    <n v="0.31369682060727588"/>
    <n v="-726.21576867557417"/>
    <n v="-1.954756789721197"/>
    <n v="973.94382885400012"/>
    <n v="0.3598750350720531"/>
    <n v="351.200546342"/>
    <n v="351.200546342"/>
    <n v="8871.9328203418663"/>
    <n v="0.82771554803001934"/>
    <n v="0.82771554803001934"/>
    <n v="0.26166235567976037"/>
    <n v="48.210977527026742"/>
    <n v="0.12976960804902621"/>
    <n v="0.12976960804902621"/>
    <n v="3.2782045948525083"/>
    <n v="335.111331785"/>
    <n v="46.002334147868432"/>
    <n v="294.43490704300001"/>
    <n v="40.418486914308943"/>
    <n v="16.089214556999991"/>
    <n v="2.208643379158306"/>
    <n v="2533.4118400900002"/>
    <n v="0.93610293303785008"/>
    <n v="497.76938151200017"/>
    <n v="497.76938151200017"/>
    <n v="-14162.167281529868"/>
    <n v="68.331182043059172"/>
    <n v="-1944.1083895095783"/>
    <n v="-8.1830070199521892"/>
    <n v="-8.1830070199521892"/>
    <n v="0.99270211886561377"/>
    <n v="0.1839272125582497"/>
    <n v="-5.2329613845737057"/>
    <n v="622.74328251200018"/>
    <n v="-11618.14870136187"/>
    <n v="0.23010542702302689"/>
    <n v="-4.2929392306891447"/>
    <n v="1370.0534695270001"/>
    <n v="108.9"/>
    <n v="2783.4538306721765"/>
    <n v="30887.097651275573"/>
    <n v="-3.0288585989611816E-2"/>
    <n v="1850.7654201799817"/>
    <n v="21310.381811658342"/>
    <n v="-5.7235719906311822E-2"/>
    <n v="2003.8671200624424"/>
    <n v="35852.929117221189"/>
    <n v="0.12347258926087434"/>
    <n v="322.49820600734614"/>
    <n v="8292.5770164123915"/>
    <n v="0.23872066699769889"/>
  </r>
  <r>
    <x v="217"/>
    <x v="1"/>
    <x v="1"/>
    <x v="18"/>
    <n v="270633.89619649498"/>
    <n v="6774.1627348484899"/>
    <n v="2856.3704587440006"/>
    <n v="1.055437067894156"/>
    <n v="5887.5516803460014"/>
    <n v="33049.167839860005"/>
    <n v="0.10413998348033982"/>
    <n v="1.744056504369218E-2"/>
    <n v="-1.5340165906901126E-2"/>
    <n v="1715.8009040940003"/>
    <n v="0.63399334976437505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14"/>
    <n v="99.989438605999993"/>
    <n v="3.6946384030698873E-2"/>
    <n v="424.83907140100001"/>
    <n v="62.714624379407077"/>
    <n v="273.29296725400002"/>
    <n v="37.516231793519189"/>
    <n v="72.686102361080543"/>
    <n v="0"/>
    <n v="0"/>
    <n v="0"/>
    <n v="151.54610414699999"/>
    <n v="273.29296725400002"/>
    <n v="2844.2331500340001"/>
    <n v="1.050952297552902"/>
    <n v="5026.4444437820002"/>
    <n v="38420.665273297003"/>
    <n v="2670.0784866660001"/>
    <n v="0.98660165049221238"/>
    <n v="36656.641803774"/>
    <n v="13.544734166321604"/>
    <n v="4.7982827337635925E-2"/>
    <n v="-1.75042859430663E-2"/>
    <n v="0.14464571386767466"/>
    <n v="1368.1876845650002"/>
    <n v="2634.414173657"/>
    <n v="17570.855396905001"/>
    <n v="3.684943739104285E-2"/>
    <n v="2.2836613600589306E-2"/>
    <n v="5.7350957101418576E-2"/>
    <n v="951.78325470899995"/>
    <n v="416.40442985600021"/>
    <n v="348.05447661899996"/>
    <n v="222.508194922"/>
    <n v="31.865399613835077"/>
    <n v="8.2217415500845797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65.339610808488"/>
    <n v="1.6661463757707231"/>
    <n v="4.4847703412539928E-3"/>
    <n v="-737.37112526508474"/>
    <n v="-1.9847836907823997"/>
    <n v="234.64550363200053"/>
    <n v="8.6702185842099794E-2"/>
    <n v="256.878163347"/>
    <n v="608.07870968899999"/>
    <n v="8798.9637149388673"/>
    <n v="-0.22122088710792143"/>
    <n v="0.16490172824284799"/>
    <n v="0.22897139875414574"/>
    <n v="35.262893208162069"/>
    <n v="9.4917217302481732E-2"/>
    <n v="0.22468682535150797"/>
    <n v="3.2512423013525025"/>
    <n v="213.677555399"/>
    <n v="29.332539281813848"/>
    <n v="0"/>
    <n v="0"/>
    <n v="43.200607947999998"/>
    <n v="5.9303539263482223"/>
    <n v="3101.1113133809999"/>
    <n v="1.1458695148553837"/>
    <n v="-244.74085463699947"/>
    <n v="253.02852687500069"/>
    <n v="-14170.461148375867"/>
    <n v="-33.596746832391347"/>
    <n v="-1945.2469282513016"/>
    <n v="3.5077067056279221E-2"/>
    <n v="-1.8275797810864551"/>
    <n v="0.97880445786510872"/>
    <n v="-9.0432446961227736E-2"/>
    <n v="-5.2360259921349019"/>
    <n v="-22.232659714999471"/>
    <n v="-11721.739650429869"/>
    <n v="-8.215031460381942E-3"/>
    <n v="-4.3312163831537367"/>
    <n v="1534.7920930600001"/>
    <n v="109"/>
    <n v="2620.5233566458724"/>
    <n v="30866.597788303381"/>
    <n v="-3.3364844440364028E-2"/>
    <n v="1574.1292698110094"/>
    <n v="21294.813411792962"/>
    <n v="-6.0130009407150298E-2"/>
    <n v="2609.388211040367"/>
    <n v="35909.158907287885"/>
    <n v="0.12483286105757307"/>
    <n v="235.66803976788989"/>
    <n v="8217.9465907522481"/>
    <n v="0.20674717624380401"/>
  </r>
  <r>
    <x v="218"/>
    <x v="2"/>
    <x v="2"/>
    <x v="18"/>
    <n v="270633.89619649498"/>
    <n v="6774.1627348484899"/>
    <n v="2735.6458230509998"/>
    <n v="1.0108289691342918"/>
    <n v="8623.1975033970011"/>
    <n v="33061.672480926005"/>
    <n v="7.0487589411111218E-2"/>
    <n v="4.5919914651229021E-3"/>
    <n v="-2.2409259871497444E-2"/>
    <n v="1961.1025373499999"/>
    <n v="0.72463300603193193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445E-2"/>
    <n v="221.36647876000004"/>
    <n v="8.1795548108015231E-2"/>
    <n v="378.938332753"/>
    <n v="55.938770234086398"/>
    <n v="238.64683052000001"/>
    <n v="32.760191016023917"/>
    <n v="105.44629337710447"/>
    <n v="0"/>
    <n v="0"/>
    <n v="0"/>
    <n v="140.29150223299999"/>
    <n v="238.64683052000001"/>
    <n v="3284.9281849909994"/>
    <n v="1.2137903755433364"/>
    <n v="8311.3726287729987"/>
    <n v="38486.033449965995"/>
    <n v="2947.2053440519994"/>
    <n v="1.0890008182538107"/>
    <n v="36520.444827656"/>
    <n v="13.49440899344706"/>
    <n v="2.0303450316202731E-2"/>
    <n v="-2.9012683308768938E-3"/>
    <n v="0.13325503841460495"/>
    <n v="1361.4772993149998"/>
    <n v="3995.891472972"/>
    <n v="17570.344265414999"/>
    <n v="-3.7528328320535209E-4"/>
    <n v="1.4807748862124104E-2"/>
    <n v="4.8007316527230337E-2"/>
    <n v="953.82372840899995"/>
    <n v="407.6535709059998"/>
    <n v="267.43358206300002"/>
    <n v="481.28868376700001"/>
    <n v="68.925354606504868"/>
    <n v="0.17783754752492575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232525393839"/>
    <n v="-75.402615067955495"/>
    <n v="-0.20296140640904442"/>
    <n v="-744.62795545370739"/>
    <n v="-2.0043169186396441"/>
    <n v="-67.993678172999637"/>
    <n v="-2.5123858884118683E-2"/>
    <n v="549.36670378999997"/>
    <n v="1157.4454134789999"/>
    <n v="8261.3267275145972"/>
    <n v="-0.49460456461163071"/>
    <n v="-0.28064465287489482"/>
    <n v="7.6229011068184693E-2"/>
    <n v="75.414193076809127"/>
    <n v="0.20299257096425563"/>
    <n v="0.42767939631576352"/>
    <n v="3.0525838941905574"/>
    <n v="466.21537342400001"/>
    <n v="63.99961254334432"/>
    <n v="102.23197983199999"/>
    <n v="14.033872479869146"/>
    <n v="83.151330365999968"/>
    <n v="11.414580533464813"/>
    <n v="3834.2948887809994"/>
    <n v="1.4167829465075918"/>
    <n v="-1098.6490657299996"/>
    <n v="-845.62053885499893"/>
    <n v="-13685.687696554598"/>
    <n v="-150.81680814476465"/>
    <n v="-1878.6997595897383"/>
    <n v="-0.30615546163317275"/>
    <n v="-0.5523846076914275"/>
    <n v="0.75070433710407647"/>
    <n v="-0.40595397737330002"/>
    <n v="-5.0569008128302011"/>
    <n v="-617.36038196299955"/>
    <n v="-11087.423647112599"/>
    <n v="-0.2281164298483743"/>
    <n v="-4.0968348026377761"/>
    <n v="1453.1177538930001"/>
    <n v="109.1"/>
    <n v="2507.4663822648945"/>
    <n v="30817.124093587052"/>
    <n v="-4.0381302951931985E-2"/>
    <n v="1797.5275319431712"/>
    <n v="21523.973080178392"/>
    <n v="-4.3256758806016316E-2"/>
    <n v="3010.9332584702106"/>
    <n v="35897.031125080168"/>
    <n v="0.11382616551619162"/>
    <n v="503.54418312557289"/>
    <n v="7700.8300309536244"/>
    <n v="5.7569442655879044E-2"/>
  </r>
  <r>
    <x v="219"/>
    <x v="3"/>
    <x v="3"/>
    <x v="18"/>
    <n v="270633.89619649498"/>
    <n v="6774.1627348484899"/>
    <n v="3134.8791800020003"/>
    <n v="1.158346838315444"/>
    <n v="11758.076683399002"/>
    <n v="34528.568008542003"/>
    <n v="0.20925866902411494"/>
    <n v="0.87944238872944047"/>
    <n v="6.7277228270795852E-2"/>
    <n v="2376.4182955290003"/>
    <n v="0.878093368542272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351E-2"/>
    <n v="187.468419399"/>
    <n v="6.9270118057528057E-2"/>
    <n v="417.79623360799997"/>
    <n v="61.674962642795791"/>
    <n v="249.04866596299999"/>
    <n v="34.188100681898852"/>
    <n v="139.63439405900331"/>
    <n v="0"/>
    <n v="0"/>
    <n v="0"/>
    <n v="168.74756764499998"/>
    <n v="249.04866596299999"/>
    <n v="3043.6278991240001"/>
    <n v="1.1246292285997168"/>
    <n v="11355.000527896998"/>
    <n v="38127.196423295005"/>
    <n v="2841.1333830920003"/>
    <n v="1.0498069247871236"/>
    <n v="36118.934438232005"/>
    <n v="13.346049754243527"/>
    <n v="-0.10546384297764844"/>
    <n v="-3.263077348307708E-2"/>
    <n v="0.10031716489107034"/>
    <n v="1349.0043326189998"/>
    <n v="5344.8958055909998"/>
    <n v="17611.462942018003"/>
    <n v="3.1439045465375459E-2"/>
    <n v="1.8954533184771583E-2"/>
    <n v="4.8394799290486956E-2"/>
    <n v="946.19064136300005"/>
    <n v="402.81369125599974"/>
    <n v="344.09811977999999"/>
    <n v="318.49929586000002"/>
    <n v="45.612285618791468"/>
    <n v="0.11768640230813961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545977009777"/>
    <n v="12.526499453214434"/>
    <n v="3.3717609715727112E-2"/>
    <n v="-494.00092180616491"/>
    <n v="-1.3297035091791309"/>
    <n v="409.75057673800023"/>
    <n v="0.15140401202386672"/>
    <n v="572.115925404"/>
    <n v="1729.5613388829997"/>
    <n v="8208.1988158235963"/>
    <n v="-8.4971507976539962E-2"/>
    <n v="-0.22588642844908513"/>
    <n v="3.9300238643258822E-2"/>
    <n v="78.537087455572077"/>
    <n v="0.21139847352624766"/>
    <n v="0.63907786984201109"/>
    <n v="3.0329529786113696"/>
    <n v="440.60879418899998"/>
    <n v="60.484475027469166"/>
    <n v="0"/>
    <n v="0"/>
    <n v="131.50713121500002"/>
    <n v="18.052612428102911"/>
    <n v="3615.743824528"/>
    <n v="1.3360277021259646"/>
    <n v="-480.86464452599978"/>
    <n v="-1326.4851833809987"/>
    <n v="-11806.827230576599"/>
    <n v="-66.01058800235765"/>
    <n v="-1620.7796035844119"/>
    <n v="-0.79622005869010115"/>
    <n v="-0.68780450716058328"/>
    <n v="0.1578845136036866"/>
    <n v="-0.17768086381052053"/>
    <n v="-4.3626564877905016"/>
    <n v="-162.36534866599976"/>
    <n v="-9058.5327247485984"/>
    <n v="-5.9994461502380934E-2"/>
    <n v="-3.3471537941321321"/>
    <n v="1437.7020964549999"/>
    <n v="109"/>
    <n v="2876.0359449559637"/>
    <n v="32124.031485028434"/>
    <n v="4.7274879265760239E-2"/>
    <n v="2180.2002711275231"/>
    <n v="22692.153710729246"/>
    <n v="6.1153374712276554E-2"/>
    <n v="2792.3191735082569"/>
    <n v="35488.536633682495"/>
    <n v="8.1086811536118297E-2"/>
    <n v="524.87699578348622"/>
    <n v="7637.5190332328775"/>
    <n v="2.0720705990421084E-2"/>
  </r>
  <r>
    <x v="220"/>
    <x v="4"/>
    <x v="4"/>
    <x v="18"/>
    <n v="270633.89619649498"/>
    <n v="6774.1627348484899"/>
    <n v="3252.6626903280007"/>
    <n v="1.2018681828259938"/>
    <n v="15010.739373727003"/>
    <n v="35728.937577930999"/>
    <n v="0.27472496537872715"/>
    <n v="0.58489187394429631"/>
    <n v="0.14060909716897885"/>
    <n v="2580.4311053190004"/>
    <n v="0.9534766862482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468E-2"/>
    <n v="84.372712449999995"/>
    <n v="3.1175958974754885E-2"/>
    <n v="376.43770936800001"/>
    <n v="55.569628912438489"/>
    <n v="233.48550938899999"/>
    <n v="32.051671796312633"/>
    <n v="171.68606585531595"/>
    <n v="0"/>
    <n v="0"/>
    <n v="0"/>
    <n v="142.95219997900003"/>
    <n v="233.48550938899999"/>
    <n v="2955.7337588039995"/>
    <n v="1.0921520919382455"/>
    <n v="14310.734286700997"/>
    <n v="38366.079291814007"/>
    <n v="2815.0890304799996"/>
    <n v="1.0401834618809507"/>
    <n v="36289.313260625"/>
    <n v="13.409005217246319"/>
    <n v="8.7926381743364646E-2"/>
    <n v="-9.9715751482704063E-3"/>
    <n v="0.11304381209124692"/>
    <n v="1349.3871308039998"/>
    <n v="6694.2829363949995"/>
    <n v="17657.238152806"/>
    <n v="3.5114139480588724E-2"/>
    <n v="2.2171144990514646E-2"/>
    <n v="5.0132502627888043E-2"/>
    <n v="948.70360526399998"/>
    <n v="400.68352553999978"/>
    <n v="403.28355130100005"/>
    <n v="202.39552018200001"/>
    <n v="28.985063372206529"/>
    <n v="7.4785724562399167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76133600624"/>
    <n v="40.760853574776249"/>
    <n v="0.10971609088774843"/>
    <n v="-362.01304704062039"/>
    <n v="-0.97443141858634374"/>
    <n v="499.32445170600124"/>
    <n v="0.18450181545014763"/>
    <n v="447.30158323800003"/>
    <n v="2176.8629221209999"/>
    <n v="8122.3945286485978"/>
    <n v="-0.16095168321543141"/>
    <n v="-0.21337733083517618"/>
    <n v="2.1680802742914729E-2"/>
    <n v="61.403226167794159"/>
    <n v="0.16527921650776317"/>
    <n v="0.80435708634977432"/>
    <n v="3.0012480486743227"/>
    <n v="311.71584577800002"/>
    <n v="42.790723967117252"/>
    <n v="0"/>
    <n v="0"/>
    <n v="135.58573746000002"/>
    <n v="18.612502200676911"/>
    <n v="3403.0353420419997"/>
    <n v="1.2574313084460087"/>
    <n v="-150.37265171399883"/>
    <n v="-1476.8578350949974"/>
    <n v="-10759.536242531598"/>
    <n v="-20.64237259301791"/>
    <n v="-1477.0129642246684"/>
    <n v="-0.87444500549064208"/>
    <n v="-0.72884558344614658"/>
    <n v="-3.024507977492763E-2"/>
    <n v="-5.5563125620014746E-2"/>
    <n v="-3.975679467260667"/>
    <n v="52.022868468001178"/>
    <n v="-7974.9364813585962"/>
    <n v="1.9222598942384414E-2"/>
    <n v="-2.9467618777392013"/>
    <n v="1427.4956922399999"/>
    <n v="109.6"/>
    <n v="2967.7579291313878"/>
    <n v="33150.168675333902"/>
    <n v="0.11683152376902206"/>
    <n v="2354.4079428093069"/>
    <n v="23676.631839597208"/>
    <n v="0.15027624220993285"/>
    <n v="2696.8373711715326"/>
    <n v="35615.032576012971"/>
    <n v="9.1258800989731048E-2"/>
    <n v="408.12188251642345"/>
    <n v="7541.2834224541257"/>
    <n v="1.651912307716108E-3"/>
  </r>
  <r>
    <x v="221"/>
    <x v="5"/>
    <x v="5"/>
    <x v="18"/>
    <n v="270633.89619649498"/>
    <n v="6774.1627348484899"/>
    <n v="2887.502883445"/>
    <n v="1.0669405880143392"/>
    <n v="17898.242257172002"/>
    <n v="36032.068262444001"/>
    <n v="0.24639211659624216"/>
    <n v="0.11729374145034899"/>
    <n v="0.14396871637529451"/>
    <n v="1861.138448254"/>
    <n v="0.68769598871780346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733E-2"/>
    <n v="288.17929708399998"/>
    <n v="0.10648307589481182"/>
    <n v="512.50114119099999"/>
    <n v="75.655274496806513"/>
    <n v="209.029959338"/>
    <n v="28.694541557763117"/>
    <n v="200.38060741307908"/>
    <n v="0"/>
    <n v="0"/>
    <n v="0"/>
    <n v="303.47118185299996"/>
    <n v="209.029959338"/>
    <n v="2728.4649748649999"/>
    <n v="1.0081756251567193"/>
    <n v="17039.199261565998"/>
    <n v="38295.437631835004"/>
    <n v="2616.0530738429998"/>
    <n v="0.96663910567344535"/>
    <n v="36187.880305771003"/>
    <n v="13.371525449826368"/>
    <n v="-2.5237216438857346E-2"/>
    <n v="-1.2448114525244858E-2"/>
    <n v="9.7961734479979912E-2"/>
    <n v="1384.8668411679998"/>
    <n v="8079.1497775629996"/>
    <n v="17703.157246312003"/>
    <n v="3.429491075076041E-2"/>
    <n v="2.4229084525945854E-2"/>
    <n v="4.9111928570962915E-2"/>
    <n v="966.29867229899992"/>
    <n v="418.56816886899992"/>
    <n v="367.535119377"/>
    <n v="49.419130066999998"/>
    <n v="7.0773138432275617"/>
    <n v="1.8260510143607071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942769508606"/>
    <n v="21.831893817810879"/>
    <n v="5.8764962857619951E-2"/>
    <n v="-310.70353090171318"/>
    <n v="-0.83632146645358507"/>
    <n v="208.45703864700002"/>
    <n v="7.7025473001227029E-2"/>
    <n v="602.67154546399979"/>
    <n v="2779.5344675849997"/>
    <n v="8091.0532406115981"/>
    <n v="-4.9433207627571973E-2"/>
    <n v="-0.18281823463788516"/>
    <n v="-4.608690058467535E-3"/>
    <n v="82.731603458979691"/>
    <n v="0.22268886267905902"/>
    <n v="1.0270459490288333"/>
    <n v="2.9896673529531022"/>
    <n v="468.96272678699995"/>
    <n v="64.376754870205659"/>
    <n v="122.37152774"/>
    <n v="16.79852447631438"/>
    <n v="133.70881867699984"/>
    <n v="18.354848588774043"/>
    <n v="3331.1365203289997"/>
    <n v="1.2308644878357784"/>
    <n v="-443.63363688399977"/>
    <n v="-1920.4914719789972"/>
    <n v="-10354.422610002597"/>
    <n v="-60.899709641168812"/>
    <n v="-1421.4010796841233"/>
    <n v="-0.47730773002566418"/>
    <n v="-0.69493267377144263"/>
    <n v="-0.1003784480820723"/>
    <n v="-0.16392389982143904"/>
    <n v="-3.8259888194066871"/>
    <n v="-394.2145068169998"/>
    <n v="-7546.9916717615979"/>
    <n v="-0.14566338967783199"/>
    <n v="-2.7886350445481782"/>
    <n v="1450.1665110240001"/>
    <n v="110"/>
    <n v="2625.0026213136362"/>
    <n v="33320.876710767196"/>
    <n v="0.11681262523005165"/>
    <n v="1691.9440438672727"/>
    <n v="23664.77383681111"/>
    <n v="0.14487804965098494"/>
    <n v="2480.4227044227273"/>
    <n v="35437.234354657929"/>
    <n v="7.3387908613007147E-2"/>
    <n v="547.88322314909067"/>
    <n v="7487.0651892869773"/>
    <n v="-2.7184212330265911E-2"/>
  </r>
  <r>
    <x v="222"/>
    <x v="6"/>
    <x v="6"/>
    <x v="18"/>
    <n v="270633.89619649498"/>
    <n v="6774.1627348484899"/>
    <n v="3169.6429617189997"/>
    <n v="1.1711921552567333"/>
    <n v="21067.885218891002"/>
    <n v="36382.179077541005"/>
    <n v="0.22633343006350781"/>
    <n v="0.12417337235060688"/>
    <n v="0.16478713407305823"/>
    <n v="2419.9808894689995"/>
    <n v="0.89418987180820886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128E-2"/>
    <n v="88.889463215999996"/>
    <n v="3.2844911323103958E-2"/>
    <n v="453.59931008400008"/>
    <n v="66.96020273480265"/>
    <n v="224.16403720299999"/>
    <n v="30.772068758222748"/>
    <n v="231.15267617130183"/>
    <n v="0"/>
    <n v="0"/>
    <n v="0"/>
    <n v="229.43527288100009"/>
    <n v="224.16403720299999"/>
    <n v="3084.2487281949998"/>
    <n v="1.1396387413185181"/>
    <n v="20123.447989761"/>
    <n v="38278.400416374003"/>
    <n v="2715.4483904139997"/>
    <n v="1.0033659599100757"/>
    <n v="36214.106007333001"/>
    <n v="13.381215921689124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0.627952847307448"/>
    <n v="5.3223150838584969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1.722474569712503"/>
    <n v="3.1553413938215272E-2"/>
    <n v="-260.30336599682437"/>
    <n v="-0.7006592172978362"/>
    <n v="229.43412031699989"/>
    <n v="8.4776564776800248E-2"/>
    <n v="670.32467355199992"/>
    <n v="3449.8591411369998"/>
    <n v="8046.3719532329987"/>
    <n v="-6.2490790035434673E-2"/>
    <n v="-0.1619175881506717"/>
    <n v="-3.3444334113341467E-2"/>
    <n v="92.018671693513312"/>
    <n v="0.24768688733110786"/>
    <n v="1.2747328363599413"/>
    <n v="2.9731574892565908"/>
    <n v="514.27708160299994"/>
    <n v="70.59727293158268"/>
    <n v="153.42057214299999"/>
    <n v="21.060775197561828"/>
    <n v="156.04759194899998"/>
    <n v="21.421398761930618"/>
    <n v="3754.5734017469995"/>
    <n v="1.3873256286496258"/>
    <n v="-584.93044002800002"/>
    <n v="-2505.4219120069974"/>
    <n v="-9942.5932920659998"/>
    <n v="-80.296197123800809"/>
    <n v="-1364.8673009106769"/>
    <n v="-0.41316808252528292"/>
    <n v="-0.65641797805683977"/>
    <n v="-0.19800799721131013"/>
    <n v="-0.2161334733928926"/>
    <n v="-3.6738167065544274"/>
    <n v="-440.89055323500003"/>
    <n v="-7129.3351618119996"/>
    <n v="-0.16291032255430762"/>
    <n v="-2.6343097675524403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98"/>
    <n v="6774.1627348484899"/>
    <n v="2648.102358742"/>
    <n v="0.97848140826355801"/>
    <n v="23715.987577633001"/>
    <n v="36134.144691183996"/>
    <n v="0.18132745310656517"/>
    <n v="-8.5643188905612733E-2"/>
    <n v="0.14248447387530661"/>
    <n v="1933.2349474300004"/>
    <n v="0.714335851716950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296E-2"/>
    <n v="116.03432881099999"/>
    <n v="4.287501692942141E-2"/>
    <n v="398.97187653700001"/>
    <n v="58.896116339892352"/>
    <n v="200.60034842300001"/>
    <n v="27.537368578912197"/>
    <n v="258.69004475021404"/>
    <n v="0"/>
    <n v="0"/>
    <n v="0"/>
    <n v="198.371528114"/>
    <n v="200.60034842300001"/>
    <n v="3025.9295728259999"/>
    <n v="1.118089646327602"/>
    <n v="23149.377562587"/>
    <n v="38133.226809492997"/>
    <n v="2852.2105424789997"/>
    <n v="1.053899966916243"/>
    <n v="35970.569138478"/>
    <n v="13.291228350923715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7.704548327288279"/>
    <n v="9.7283277588348802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1.866147467676825"/>
    <n v="-0.13960823806404382"/>
    <n v="-274.42355680911544"/>
    <n v="-0.73866657000627811"/>
    <n v="-114.54568959899996"/>
    <n v="-4.2324960475695006E-2"/>
    <n v="514.17291009999997"/>
    <n v="3964.0320512369999"/>
    <n v="8085.6461318249994"/>
    <n v="8.2700112647781099E-2"/>
    <n v="-0.13661552308940828"/>
    <n v="5.6367786214581717E-3"/>
    <n v="70.582972811487778"/>
    <n v="0.18998836336697542"/>
    <n v="1.4647211997269167"/>
    <n v="2.9876694107653012"/>
    <n v="381.98093637699998"/>
    <n v="52.436348779170025"/>
    <n v="0"/>
    <n v="0"/>
    <n v="132.19197372299999"/>
    <n v="18.146624032317753"/>
    <n v="3540.102482926"/>
    <n v="1.3080780096945772"/>
    <n v="-892.0001241839999"/>
    <n v="-3397.4220361909975"/>
    <n v="-10084.728250134001"/>
    <n v="-122.4491202791646"/>
    <n v="-1384.3788459256107"/>
    <n v="0.18954735396525035"/>
    <n v="-0.57753641086885443"/>
    <n v="-0.16868606222237958"/>
    <n v="-0.32959660143101921"/>
    <n v="-3.7263359807715801"/>
    <n v="-628.71859969899992"/>
    <n v="-7242.720574987"/>
    <n v="-0.23231332384267045"/>
    <n v="-2.6762060025653214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98"/>
    <n v="6774.1627348484899"/>
    <n v="3315.3288757459995"/>
    <n v="1.225023517874084"/>
    <n v="27031.316453379"/>
    <n v="36242.839986139996"/>
    <n v="0.16102213461595216"/>
    <n v="3.3897011372662433E-2"/>
    <n v="0.13687231584493742"/>
    <n v="2528.8351176839997"/>
    <n v="0.93441182099670439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09E-2"/>
    <n v="100.51694366500001"/>
    <n v="3.7141298661280485E-2"/>
    <n v="492.66348668699999"/>
    <n v="72.726845511487227"/>
    <n v="192.795529673"/>
    <n v="26.465963806687419"/>
    <n v="285.15600855690144"/>
    <n v="108.654045123"/>
    <n v="14.915460076034208"/>
    <n v="14.915460076034208"/>
    <n v="191.21391189100001"/>
    <n v="301.44957479599998"/>
    <n v="3377.1678384780002"/>
    <n v="1.2478731917697374"/>
    <n v="26526.545401064999"/>
    <n v="37812.681318912"/>
    <n v="3217.8660913890003"/>
    <n v="1.1890107398271552"/>
    <n v="35635.698931995001"/>
    <n v="13.167492850238366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4.786906684639604"/>
    <n v="0.19296121358680099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4889299678478185"/>
    <n v="-2.2849673895653577E-2"/>
    <n v="-215.49962266165667"/>
    <n v="-0.58006086999250495"/>
    <n v="460.37948774599931"/>
    <n v="0.17011153969114745"/>
    <n v="782.87648019799997"/>
    <n v="4746.9085314349995"/>
    <n v="8255.9465725169994"/>
    <n v="0.27800702232711427"/>
    <n v="-8.7807816369003588E-2"/>
    <n v="3.16969793073969E-2"/>
    <n v="107.46919612280189"/>
    <n v="0.28927510234327369"/>
    <n v="1.7539963020701905"/>
    <n v="3.0505959115050141"/>
    <n v="616.521535503"/>
    <n v="84.632857786384861"/>
    <n v="121.580378049"/>
    <n v="16.689919577003739"/>
    <n v="166.35494469499997"/>
    <n v="22.836338336417029"/>
    <n v="4160.0443186760003"/>
    <n v="1.5371482941130112"/>
    <n v="-844.71544293000068"/>
    <n v="-4242.1374791209983"/>
    <n v="-9825.7879052890003"/>
    <n v="-115.95812609064971"/>
    <n v="-1348.8328672072118"/>
    <n v="-0.23462056531867626"/>
    <n v="-0.53615457674892664"/>
    <n v="-0.23104068932940391"/>
    <n v="-0.31212477623892726"/>
    <n v="-3.6306567814975188"/>
    <n v="-322.49699245200065"/>
    <n v="-6912.2883047860005"/>
    <n v="-0.11916356265212626"/>
    <n v="-2.5541103320506835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98"/>
    <n v="6774.1627348484899"/>
    <n v="2947.8375198389999"/>
    <n v="1.0892344090182662"/>
    <n v="29979.153973217999"/>
    <n v="36545.088131522993"/>
    <n v="0.15624927816194667"/>
    <n v="0.11424605356420803"/>
    <n v="0.15114401608950057"/>
    <n v="2167.0619417789999"/>
    <n v="0.80073559603398481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214E-2"/>
    <n v="87.918743326000012"/>
    <n v="3.2486227542674918E-2"/>
    <n v="433.04462822500005"/>
    <n v="63.925926372757189"/>
    <n v="201.08817072599999"/>
    <n v="27.604334277946762"/>
    <n v="312.76034283484819"/>
    <n v="38.360807479999998"/>
    <n v="5.2659713847253435"/>
    <n v="20.181431460759551"/>
    <n v="193.59565001900006"/>
    <n v="239.44897820599999"/>
    <n v="3186.2787068130001"/>
    <n v="1.1773391107297173"/>
    <n v="29712.824107877997"/>
    <n v="38034.181532748997"/>
    <n v="3018.0907025380002"/>
    <n v="1.1151931612981332"/>
    <n v="35783.358326729998"/>
    <n v="13.222053419631266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8.950177331407772"/>
    <n v="0.12629865362645834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2.731961343610138"/>
    <n v="-8.8104701711451128E-2"/>
    <n v="-204.41496817103649"/>
    <n v="-0.55022427794663176"/>
    <n v="103.36578017899984"/>
    <n v="3.819395191500722E-2"/>
    <n v="798.04740953099986"/>
    <n v="5544.9559409659996"/>
    <n v="8397.5232450079984"/>
    <n v="0.21566334111001417"/>
    <n v="-5.3813083598909239E-2"/>
    <n v="5.7136997991561911E-2"/>
    <n v="109.55178210040205"/>
    <n v="0.29488080419592894"/>
    <n v="2.0488771062661191"/>
    <n v="3.1029088976019978"/>
    <n v="637.54195813299998"/>
    <n v="87.518431665978611"/>
    <n v="137.26188221699999"/>
    <n v="18.842594602449768"/>
    <n v="160.50545139799988"/>
    <n v="22.03335043442344"/>
    <n v="3984.3261163440002"/>
    <n v="1.4722199149256461"/>
    <n v="-1036.488596505"/>
    <n v="-5278.6260756259981"/>
    <n v="-9886.6166462340007"/>
    <n v="-142.28374344401217"/>
    <n v="-1357.1831192020959"/>
    <n v="6.2346257866770616E-2"/>
    <n v="-0.47846075753174877"/>
    <n v="-0.25223990567993426"/>
    <n v="-0.38298550590738001"/>
    <n v="-3.6531331755486298"/>
    <n v="-694.68162935200007"/>
    <n v="-6977.1493516939991"/>
    <n v="-0.25668685228092175"/>
    <n v="-2.5780766747075199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98"/>
    <n v="6774.1627348484899"/>
    <n v="3559.3927853899995"/>
    <n v="1.3152058317209776"/>
    <n v="33538.546758607998"/>
    <n v="37038.965698256005"/>
    <n v="0.15676294685154124"/>
    <n v="0.16110752402311279"/>
    <n v="0.16693557045507101"/>
    <n v="2678.8939097809998"/>
    <n v="0.98985897458904282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357E-2"/>
    <n v="200.12383474900003"/>
    <n v="7.394633028661686E-2"/>
    <n v="432.14918380800003"/>
    <n v="63.793741119457394"/>
    <n v="229.413789409"/>
    <n v="31.492727334247455"/>
    <n v="344.25307016909562"/>
    <n v="32.254374538"/>
    <n v="4.4277121496432521"/>
    <n v="24.609143610402803"/>
    <n v="170.48101986100002"/>
    <n v="261.66816394699998"/>
    <n v="3421.9412412829997"/>
    <n v="1.2644170923802107"/>
    <n v="33134.765349160996"/>
    <n v="38438.649984204996"/>
    <n v="3198.1724097169999"/>
    <n v="1.1817338680277329"/>
    <n v="36064.647318816002"/>
    <n v="13.325990508088866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361731494298311"/>
    <n v="8.8658318735429523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18.868630396561571"/>
    <n v="5.0788739340767011E-2"/>
    <n v="-192.14135159433209"/>
    <n v="-0.51718735369820545"/>
    <n v="377.39100640299978"/>
    <n v="0.13944705807619653"/>
    <n v="484.37519161999995"/>
    <n v="6029.3311325859995"/>
    <n v="8338.4634667329992"/>
    <n v="-0.1086786488665078"/>
    <n v="-5.8469082715466802E-2"/>
    <n v="0.11104110866716033"/>
    <n v="66.492497580287505"/>
    <n v="0.17897802101933202"/>
    <n v="2.2278551272854514"/>
    <n v="3.0810861403254597"/>
    <n v="312.09690115000001"/>
    <n v="42.843033259250731"/>
    <n v="0"/>
    <n v="0"/>
    <n v="172.27829046999994"/>
    <n v="23.649464321036778"/>
    <n v="3906.3164329029996"/>
    <n v="1.4433951133995429"/>
    <n v="-346.92364751300016"/>
    <n v="-5625.5497231389982"/>
    <n v="-9738.1477526819999"/>
    <n v="-47.623867183725949"/>
    <n v="-1336.8020845908122"/>
    <n v="-0.29969949332063095"/>
    <n v="-0.47011941569269722"/>
    <n v="-0.26027675198134315"/>
    <n v="-0.128189281678565"/>
    <n v="-3.5982734940236654"/>
    <n v="-106.98418521700017"/>
    <n v="-6775.7238051939994"/>
    <n v="-3.9530962943135482E-2"/>
    <n v="-2.503649358199556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98"/>
    <n v="6774.1627348484899"/>
    <n v="3563.3916745649999"/>
    <n v="1.3166834327277994"/>
    <n v="37101.938433172996"/>
    <n v="37101.938433172996"/>
    <n v="0.14181356428432634"/>
    <n v="1.7990056619717754E-2"/>
    <n v="0.14181356428432634"/>
    <n v="2170.8782761369998"/>
    <n v="0.802145742512912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06E-2"/>
    <n v="258.05542989099996"/>
    <n v="9.535222066331174E-2"/>
    <n v="965.86264640099989"/>
    <n v="142.5803725429106"/>
    <n v="253.465897961"/>
    <n v="34.79447523001776"/>
    <n v="379.0475453991134"/>
    <n v="134.47109585199999"/>
    <n v="18.459490019819857"/>
    <n v="43.068633630222664"/>
    <n v="577.92565258799993"/>
    <n v="387.93699381299996"/>
    <n v="5916.542261603"/>
    <n v="2.1861793163215841"/>
    <n v="39051.307610763994"/>
    <n v="39051.307610763994"/>
    <n v="5487.947209127"/>
    <n v="2.0278122165238499"/>
    <n v="36560.735100614998"/>
    <n v="13.509296364735446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4630964629259395"/>
    <n v="1.9255886015905097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23.02822774917649"/>
    <n v="-0.86949588359378471"/>
    <n v="-267.59922383833452"/>
    <n v="-0.72029749598536996"/>
    <n v="-2301.0376324660001"/>
    <n v="-0.85023999757787949"/>
    <n v="1847.869838826"/>
    <n v="7877.2009714119995"/>
    <n v="7877.2009714119995"/>
    <n v="-0.19975576475195467"/>
    <n v="-9.5913585361336207E-2"/>
    <n v="-9.5913585361336207E-2"/>
    <n v="253.66592449932313"/>
    <n v="0.68279319952011686"/>
    <n v="2.9106483268055681"/>
    <n v="2.9106483268055681"/>
    <n v="1363.3710899869998"/>
    <n v="187.15646562905309"/>
    <n v="122.45001160699999"/>
    <n v="16.80929833184388"/>
    <n v="484.4987488390002"/>
    <n v="66.509458870270024"/>
    <n v="7764.412100429"/>
    <n v="2.8689725158417012"/>
    <n v="-4201.0204258640006"/>
    <n v="-9826.5701490029987"/>
    <n v="-9826.5701490029987"/>
    <n v="-576.69415224849979"/>
    <n v="-1348.9402495404943"/>
    <n v="2.1500374139610257E-2"/>
    <n v="-0.33285263984232871"/>
    <n v="-0.33285263984232871"/>
    <n v="-1.5522890831139018"/>
    <n v="-3.6309458227909381"/>
    <n v="-4148.907471292001"/>
    <n v="-6864.0861774279992"/>
    <n v="-1.5330331970979967"/>
    <n v="-2.5362995078947161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2.7523777669203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33033656640368"/>
    <n v="238.444121129"/>
    <n v="32.732364129090485"/>
    <n v="32.732364129090485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2.576692142391055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7380295308177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6.901723096494749"/>
    <n v="0.16636340742350667"/>
    <n v="-317.23966031192572"/>
    <n v="-0.78887461214183519"/>
    <n v="635.20768300400005"/>
    <n v="0.21683380972119162"/>
    <n v="150.41103527000001"/>
    <n v="150.41103527000001"/>
    <n v="7676.4114603399994"/>
    <n v="-0.57172323096693201"/>
    <n v="-0.57172323096693201"/>
    <n v="-0.13475320251081424"/>
    <n v="20.64764168720086"/>
    <n v="5.1344148810456444E-2"/>
    <n v="5.1344148810456444E-2"/>
    <n v="2.6204115385714823"/>
    <n v="124.16863266"/>
    <n v="17.045221657780203"/>
    <n v="0"/>
    <n v="0"/>
    <n v="26.242402610000013"/>
    <n v="3.602420029420657"/>
    <n v="2617.8810550760004"/>
    <n v="0.89363705408060568"/>
    <n v="336.945224817"/>
    <n v="336.945224817"/>
    <n v="-9987.3943056979988"/>
    <n v="46.254081409293889"/>
    <n v="-1371.0173501742595"/>
    <n v="-0.32308969307531232"/>
    <n v="-0.32308969307531232"/>
    <n v="-0.29478348142918487"/>
    <n v="0.11501925861305022"/>
    <n v="-3.4092861507133176"/>
    <n v="484.79664773399998"/>
    <n v="-7002.032812206"/>
    <n v="0.16548966091073514"/>
    <n v="-2.3902063704318497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82.7523777669203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527054785675219"/>
    <n v="209.27574706799999"/>
    <n v="28.728282014180031"/>
    <n v="61.460646143270516"/>
    <n v="30.900995959999999"/>
    <n v="4.2419274038929453"/>
    <n v="4.2419274038929453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2.611650729889186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642354397339417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181088467747454"/>
    <n v="3.7750561405562565E-2"/>
    <n v="-303.72471821994901"/>
    <n v="-0.75526722934977031"/>
    <n v="366.45354475500028"/>
    <n v="0.12509218688805049"/>
    <n v="704.32763323999984"/>
    <n v="854.7386685099998"/>
    <n v="8123.8609302329996"/>
    <n v="1.741874295825486"/>
    <n v="0.40563820915084059"/>
    <n v="-7.6725260675831519E-2"/>
    <n v="96.686420483898701"/>
    <n v="0.24042852140120863"/>
    <n v="0.29177267021166503"/>
    <n v="2.7731524071261466"/>
    <n v="663.25689123699999"/>
    <n v="91.048443435318745"/>
    <n v="137.67080992699999"/>
    <n v="18.898730063633785"/>
    <n v="41.07074200299985"/>
    <n v="5.6379770485799598"/>
    <n v="3612.7800405239996"/>
    <n v="1.2332546989463393"/>
    <n v="-593.73857577999956"/>
    <n v="-256.79335096299957"/>
    <n v="-10336.392026840998"/>
    <n v="-81.505332016151243"/>
    <n v="-1418.9259353580196"/>
    <n v="1.4259888144161086"/>
    <n v="-2.0148790499415061"/>
    <n v="-0.27056770287072185"/>
    <n v="-0.20267795999564603"/>
    <n v="-3.5284196364759164"/>
    <n v="-337.87408848499956"/>
    <n v="-7317.6742409759991"/>
    <n v="-0.11533633451315813"/>
    <n v="-2.497953388198333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82.7523777669203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377776747004859"/>
    <n v="188.70709296199999"/>
    <n v="25.904724559061794"/>
    <n v="87.365370702332314"/>
    <n v="198.43704666799999"/>
    <n v="27.240401807701879"/>
    <n v="31.482329211594823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2.80585737738153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730469645702144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88.012339309743311"/>
    <n v="-0.21885882732443246"/>
    <n v="-316.33444246173673"/>
    <n v="-0.78662362189752111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07.44632172032364"/>
    <n v="0.26718498970098908"/>
    <n v="0.55895765991265411"/>
    <n v="2.8528061712074839"/>
    <n v="666.28725067300002"/>
    <n v="91.464435358422236"/>
    <n v="294.49399879043688"/>
    <n v="40.426598720903172"/>
    <n v="116.42259729599971"/>
    <n v="15.981886361901386"/>
    <n v="4689.2522062459993"/>
    <n v="1.6007180766694538"/>
    <n v="-1423.8497550179995"/>
    <n v="-1680.6431059809991"/>
    <n v="-10661.592716129"/>
    <n v="-195.45866103006696"/>
    <n v="-1463.5677882433217"/>
    <n v="0.29600051502516833"/>
    <n v="0.98746722525998609"/>
    <n v="-0.22096770344883143"/>
    <n v="-0.4860438170254216"/>
    <n v="-3.6394297931050055"/>
    <n v="-867.11162851899962"/>
    <n v="-7567.4254875320003"/>
    <n v="-0.29599629049848464"/>
    <n v="-2.5832082044141091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982.7523777669203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0.619943734951676"/>
    <n v="184.82243183899999"/>
    <n v="25.371458560327582"/>
    <n v="112.7368292626599"/>
    <n v="50.474643804000003"/>
    <n v="6.9288955938856684"/>
    <n v="38.411224805480494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2.847973084759326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0.375651063612942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04.14019412597898"/>
    <n v="0.25896369693729232"/>
    <n v="-224.72074778897215"/>
    <n v="-0.55880936380382473"/>
    <n v="1110.3865320509999"/>
    <n v="0.3790403492430745"/>
    <n v="635.54538233499989"/>
    <n v="2272.9938988139993"/>
    <n v="8420.633531342999"/>
    <n v="0.11086818967014267"/>
    <n v="0.31420253662813935"/>
    <n v="2.5880795566242343E-2"/>
    <n v="87.244352163737034"/>
    <n v="0.21694908640067806"/>
    <n v="0.77590674631333212"/>
    <n v="2.8744583822290068"/>
    <n v="432.79808181499999"/>
    <n v="59.412261209309882"/>
    <n v="0"/>
    <n v="0"/>
    <n v="202.7473005199999"/>
    <n v="27.832090954427152"/>
    <n v="3833.0439069549998"/>
    <n v="1.3084437348791"/>
    <n v="123.08045247000018"/>
    <n v="-1557.5626535109989"/>
    <n v="-10057.647619133"/>
    <n v="16.895841962241946"/>
    <n v="-1380.661358278722"/>
    <n v="-1.2559565438447313"/>
    <n v="0.17420282791325326"/>
    <n v="-0.14814984392366481"/>
    <n v="4.2014610536614254E-2"/>
    <n v="-3.4332677460328318"/>
    <n v="474.84114971600013"/>
    <n v="-6930.2189891499993"/>
    <n v="0.16209126284239647"/>
    <n v="-2.36569208123082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982.7523777669203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1.876898818586895"/>
    <n v="223.07848680199999"/>
    <n v="30.623050066389332"/>
    <n v="143.35987932904922"/>
    <n v="68.847601066999999"/>
    <n v="9.4510392492344906"/>
    <n v="47.862264054714984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2.869913956936665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0.857138076104377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43.11945290686646"/>
    <n v="0.35589277453784884"/>
    <n v="-122.36214845688204"/>
    <n v="-0.30427592915038737"/>
    <n v="1258.0442094969994"/>
    <n v="0.42944461479569584"/>
    <n v="446.16607789999995"/>
    <n v="2719.1599767139992"/>
    <n v="8419.4980260049979"/>
    <n v="-2.5385676701168425E-3"/>
    <n v="0.24911860507257799"/>
    <n v="3.657831398222311E-2"/>
    <n v="61.247349923003725"/>
    <n v="0.15230277124782468"/>
    <n v="0.92820951756115677"/>
    <n v="2.8740707673512502"/>
    <n v="299.38400406599999"/>
    <n v="41.097873116409488"/>
    <n v="0"/>
    <n v="0"/>
    <n v="146.78207383399996"/>
    <n v="20.14947680659423"/>
    <n v="3502.9104280209999"/>
    <n v="1.1957497264955157"/>
    <n v="596.41037732499944"/>
    <n v="-961.15227618599943"/>
    <n v="-9310.8645900940028"/>
    <n v="81.872102983862746"/>
    <n v="-1278.1468827018414"/>
    <n v="-4.9662157348886939"/>
    <n v="-0.34919106406462319"/>
    <n v="-0.13464071496976893"/>
    <n v="0.20359000329002422"/>
    <n v="-3.1783466965016389"/>
    <n v="811.87813159699942"/>
    <n v="-6170.3637260210025"/>
    <n v="0.27714184354787119"/>
    <n v="-2.1063087079665497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982.752377766920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8.442744149813038"/>
    <n v="214.23942899799999"/>
    <n v="29.409670356171688"/>
    <n v="172.76954968522091"/>
    <n v="43.272003964"/>
    <n v="5.9401547986952252"/>
    <n v="53.802418853410209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2.925659038629448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440318641584058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3.7984967041132753"/>
    <n v="9.4456588789467756E-3"/>
    <n v="-140.39554557057963"/>
    <n v="-0.34911927925257857"/>
    <n v="135.48667609199933"/>
    <n v="4.624958565449893E-2"/>
    <n v="745.59017486897312"/>
    <n v="3464.7501515829722"/>
    <n v="8562.416655409972"/>
    <n v="0.23714182373574566"/>
    <n v="0.24652174383479508"/>
    <n v="5.8257361653789363E-2"/>
    <n v="102.35072678382467"/>
    <n v="0.25451385811797683"/>
    <n v="1.1827233756791335"/>
    <n v="2.9228573165747371"/>
    <n v="540.31420672399997"/>
    <n v="74.171513538983461"/>
    <n v="192.93166879697318"/>
    <n v="26.48465227489962"/>
    <n v="205.27596814497315"/>
    <n v="28.179213244841215"/>
    <n v="3720.7667314409732"/>
    <n v="1.2701169193149251"/>
    <n v="-717.91942048497378"/>
    <n v="-1679.0716966709733"/>
    <n v="-9585.1503736949744"/>
    <n v="-98.552230079711407"/>
    <n v="-1315.7994031403839"/>
    <n v="0.61827093528684252"/>
    <n v="-0.1257072883844933"/>
    <n v="-7.4294073680601813E-2"/>
    <n v="-0.24506819923903012"/>
    <n v="-3.2719765958273159"/>
    <n v="-610.10349877697377"/>
    <n v="-6386.2527179809749"/>
    <n v="-0.20826427246347792"/>
    <n v="-2.1800043414673391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982.752377766920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4.688294682512293"/>
    <n v="219.24449142200001"/>
    <n v="30.096739196348985"/>
    <n v="202.86628888156989"/>
    <n v="0"/>
    <n v="0"/>
    <n v="53.802418853410209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2.97049355975553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684867515812662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49.490723293960137"/>
    <n v="0.12306776241266205"/>
    <n v="-102.627296846332"/>
    <n v="-0.25520160031444744"/>
    <n v="470.04660419999885"/>
    <n v="0.16045460195504752"/>
    <n v="606.82756364900001"/>
    <n v="4071.5777152319724"/>
    <n v="8498.919545506973"/>
    <n v="-9.4725902847247911E-2"/>
    <n v="0.18021564030874249"/>
    <n v="5.6242440059229848E-2"/>
    <n v="83.30211993854077"/>
    <n v="0.20714600278065745"/>
    <n v="1.3898693784597911"/>
    <n v="2.9011820116076437"/>
    <n v="390.73096710599998"/>
    <n v="53.637507317305712"/>
    <n v="0"/>
    <n v="0"/>
    <n v="216.09659654300003"/>
    <n v="29.664612621235047"/>
    <n v="3878.4650227860011"/>
    <n v="1.323948638001252"/>
    <n v="-246.30450539000117"/>
    <n v="-1925.3762020609745"/>
    <n v="-9246.5244390569751"/>
    <n v="-33.811396644580626"/>
    <n v="-1269.3146026611637"/>
    <n v="-0.57891658813617086"/>
    <n v="-0.23151617983630168"/>
    <n v="-7.0008782674885639E-2"/>
    <n v="-8.4078240367995369E-2"/>
    <n v="-3.1563836119220907"/>
    <n v="-136.78095944900116"/>
    <n v="-6082.1431241949758"/>
    <n v="-4.6691400825609936E-2"/>
    <n v="-2.076193818456132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982.7523777669203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5.297000124013181"/>
    <n v="220.08391958799999"/>
    <n v="30.211971512665396"/>
    <n v="233.07826039423529"/>
    <n v="39.716864250999997"/>
    <n v="5.4521237788289376"/>
    <n v="59.254542632239151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031019112844405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346155385707227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1.580648655638679"/>
    <n v="-5.3664241795136597E-2"/>
    <n v="-72.341798034293788"/>
    <n v="-0.17989115172369644"/>
    <n v="103.57128214999966"/>
    <n v="3.5354981193058799E-2"/>
    <n v="620.548820933"/>
    <n v="4692.1265361649721"/>
    <n v="8605.2954563399726"/>
    <n v="0.20688742783495018"/>
    <n v="0.1836752265160837"/>
    <n v="6.4268126015265548E-2"/>
    <n v="85.185702505400684"/>
    <n v="0.21182987637139239"/>
    <n v="1.6016992548311835"/>
    <n v="2.9374943778236799"/>
    <n v="395.86658466"/>
    <n v="54.342498084154322"/>
    <n v="0"/>
    <n v="0"/>
    <n v="224.682236273"/>
    <n v="30.843204421246366"/>
    <n v="3798.0156812440005"/>
    <n v="1.2964865375215833"/>
    <n v="-777.75649410300036"/>
    <n v="-2703.1326961639747"/>
    <n v="-9132.2808089759747"/>
    <n v="-106.76635116103938"/>
    <n v="-1253.6318335430385"/>
    <n v="-0.12807580064577839"/>
    <n v="-0.20435769610931875"/>
    <n v="-9.4444532121663372E-2"/>
    <n v="-0.26549411816652896"/>
    <n v="-3.1173855295473758"/>
    <n v="-516.97753878300034"/>
    <n v="-5970.402063278977"/>
    <n v="-0.17647489517833356"/>
    <n v="-2.0380500103930435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82.7523777669203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334886924807265"/>
    <n v="221.50873925799999"/>
    <n v="30.407563318560662"/>
    <n v="263.48582371279593"/>
    <n v="60.968167696999998"/>
    <n v="8.3693917715086137"/>
    <n v="67.623934403747768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138243327174015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374877175125363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2.327459645093075"/>
    <n v="5.5521324320914826E-2"/>
    <n v="-41.525408421352907"/>
    <n v="-0.10326054576598807"/>
    <n v="793.71332528300002"/>
    <n v="0.2709411248517668"/>
    <n v="653.03030324600002"/>
    <n v="5345.1568394109718"/>
    <n v="8475.4492793879726"/>
    <n v="-0.16585780801482264"/>
    <n v="0.12602903637477936"/>
    <n v="2.6587224728618075E-2"/>
    <n v="89.644590824758879"/>
    <n v="0.22291772014873998"/>
    <n v="1.8246169749799233"/>
    <n v="2.8931702268734196"/>
    <n v="371.88996558600002"/>
    <n v="51.051112989824091"/>
    <n v="0"/>
    <n v="0"/>
    <n v="281.14033766"/>
    <n v="38.593477834934802"/>
    <n v="4332.5099839610002"/>
    <n v="1.4789409363479733"/>
    <n v="-490.38236644799997"/>
    <n v="-3193.5150626119748"/>
    <n v="-8777.9477324939762"/>
    <n v="-67.317131179665807"/>
    <n v="-1204.9908386320549"/>
    <n v="-0.41947034288014473"/>
    <n v="-0.24719199263817959"/>
    <n v="-0.10664184723863168"/>
    <n v="-0.16739639582782515"/>
    <n v="-2.9964307726394082"/>
    <n v="140.683022037"/>
    <n v="-5507.2220487899758"/>
    <n v="4.8023404703026823E-2"/>
    <n v="-1.8799393800974489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6982.7523777669203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6.205586762456889"/>
    <n v="241.67876593599999"/>
    <n v="33.176399281434264"/>
    <n v="296.66222299423021"/>
    <n v="29.296786427000001"/>
    <n v="4.0217098941263441"/>
    <n v="71.645644297874114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215368449759824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6.800475660836767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59.169226730224537"/>
    <n v="-0.14713513670277845"/>
    <n v="-67.96267380796732"/>
    <n v="-0.16900165599618394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5.00944370203285"/>
    <n v="0.36059258336384037"/>
    <n v="2.1852095583437636"/>
    <n v="2.981342207060071"/>
    <n v="792.15984905000005"/>
    <n v="108.74356853412223"/>
    <n v="46.4"/>
    <n v="6.3695497645258632"/>
    <n v="264.18454521900003"/>
    <n v="36.265875167910643"/>
    <n v="4554.1986073650005"/>
    <n v="1.5546163257847114"/>
    <n v="-1487.372052703"/>
    <n v="-4680.8871153149748"/>
    <n v="-9228.8311886919764"/>
    <n v="-204.17867043225741"/>
    <n v="-1266.8857656203002"/>
    <n v="0.43501053240562593"/>
    <n v="-0.11323760231304825"/>
    <n v="-6.6532918295419852E-2"/>
    <n v="-0.50772772006661882"/>
    <n v="-3.1503438630562548"/>
    <n v="-1090.7483962239999"/>
    <n v="-5903.2888156619756"/>
    <n v="-0.37233669637311412"/>
    <n v="-2.0151403045552061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6982.7523777669203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6.781925132955863"/>
    <n v="245.94754141199999"/>
    <n v="33.762394493243953"/>
    <n v="330.42461748747417"/>
    <n v="27.304165681000001"/>
    <n v="3.7481733207756189"/>
    <n v="75.393817618649734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27187960733547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61.139522582143954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322608124790754"/>
    <n v="4.8049209783622884E-2"/>
    <n v="-67.508696079738144"/>
    <n v="-0.16787275709392913"/>
    <n v="567.68076387800022"/>
    <n v="0.1937828934231072"/>
    <n v="730.54544868900007"/>
    <n v="7132.0466823689721"/>
    <n v="8979.9165211949712"/>
    <n v="0.50822226515292845"/>
    <n v="0.18289185409360886"/>
    <n v="7.6927009037228933E-2"/>
    <n v="100.28546531621684"/>
    <n v="0.2493782066120187"/>
    <n v="2.4345877649557823"/>
    <n v="3.0653746205659695"/>
    <n v="472.066007173"/>
    <n v="64.802757000634628"/>
    <n v="121.667343649"/>
    <n v="16.701857760559811"/>
    <n v="258.47944151600007"/>
    <n v="35.482708315582222"/>
    <n v="4365.7223814549998"/>
    <n v="1.4902782845433558"/>
    <n v="-589.78683149699987"/>
    <n v="-5270.6739468119749"/>
    <n v="-9471.6943726759746"/>
    <n v="-80.962857191426082"/>
    <n v="-1300.2247556280004"/>
    <n v="0.70004793770911489"/>
    <n v="-6.3082861905450538E-2"/>
    <n v="-2.7361813229075382E-2"/>
    <n v="-0.20132899682839578"/>
    <n v="-3.2332473776598993"/>
    <n v="-162.86468481099985"/>
    <n v="-5959.1693152559747"/>
    <n v="-5.5595313188911484E-2"/>
    <n v="-2.034215611640265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6982.7523777669203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10.01226763645685"/>
    <n v="298.545497071"/>
    <n v="40.982767253638897"/>
    <n v="371.40738474111305"/>
    <n v="0"/>
    <n v="0"/>
    <n v="75.393817618649734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5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937266886154092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4.9765129501547"/>
    <n v="-0.70864637763778004"/>
    <n v="-29.456981280716377"/>
    <n v="-7.3250187759770644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1.22635302909316"/>
    <n v="0.42578573782821888"/>
    <n v="2.8603735027840012"/>
    <n v="2.8603735027840012"/>
    <n v="661.92568242599998"/>
    <n v="90.86570203944288"/>
    <n v="0"/>
    <n v="0"/>
    <n v="585.3999644820002"/>
    <n v="80.360650989650281"/>
    <n v="6810.2676708020008"/>
    <n v="2.3247456285439241"/>
    <n v="-3323.2824554300018"/>
    <n v="-8593.9564022419763"/>
    <n v="-8593.9564022419763"/>
    <n v="-456.20286597924786"/>
    <n v="-1179.7334693587482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5724.48448247759"/>
    <n v="7284.6593111521006"/>
    <n v="3160.2397387120004"/>
    <n v="1.0009485782808811"/>
    <n v="3160.2397387120004"/>
    <n v="41327.270772452997"/>
    <n v="6.9517947710427963E-2"/>
    <n v="6.9517947710427963E-2"/>
    <n v="0.11618148521496563"/>
    <n v="2313.7939413660006"/>
    <n v="0.73285223512477193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3382691606741888E-2"/>
    <n v="91.270490181999989"/>
    <n v="2.8908271188282014E-2"/>
    <n v="491.91573394099998"/>
    <n v="67.527623864018622"/>
    <n v="309.39222788000001"/>
    <n v="42.471749832741082"/>
    <n v="42.471749832741082"/>
    <n v="0"/>
    <n v="0"/>
    <n v="0"/>
    <n v="182.52350606099998"/>
    <n v="309.39222788000001"/>
    <n v="3100.1502207429999"/>
    <n v="0.98191631410045277"/>
    <n v="3100.1502207429999"/>
    <n v="41969.121587536007"/>
    <n v="2972.7567628829997"/>
    <n v="0.94156674853894173"/>
    <n v="39197.617703605007"/>
    <n v="12.415133963352924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42.126916881602604"/>
    <n v="9.3170420249534272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2487753239206913"/>
    <n v="1.9032264180428322E-2"/>
    <n v="-88.109929053290401"/>
    <n v="-0.20329459596239363"/>
    <n v="354.25134699200055"/>
    <n v="0.1122026844299626"/>
    <n v="360.286152238"/>
    <n v="360.286152238"/>
    <n v="8589.2474462449736"/>
    <n v="1.3953438761408505"/>
    <n v="1.3953438761408505"/>
    <n v="0.11891441601601471"/>
    <n v="49.45820207218712"/>
    <n v="0.11411409945876261"/>
    <n v="0.11411409945876261"/>
    <n v="2.7204882321129165"/>
    <n v="319.86005540600001"/>
    <n v="43.908718547252519"/>
    <n v="51.664655070999999"/>
    <n v="7.0922541280559912"/>
    <n v="40.426096831999985"/>
    <n v="5.5494835249345957"/>
    <n v="3460.4363729809997"/>
    <n v="1.0960304135592152"/>
    <n v="-300.19663426899945"/>
    <n v="-300.19663426899945"/>
    <n v="-9231.0982613279775"/>
    <n v="-41.209426748266424"/>
    <n v="-1267.1969775163086"/>
    <n v="-1.8909360102433288"/>
    <n v="-1.8909360102433288"/>
    <n v="-7.5725061134167881E-2"/>
    <n v="-9.508183527833429E-2"/>
    <n v="-2.9237828280753102"/>
    <n v="-6.0348052459994506"/>
    <n v="-5471.1932498629758"/>
    <n v="-1.9114150288000158E-3"/>
    <n v="-1.7329011586893959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5724.48448247759"/>
    <n v="7284.6593111521006"/>
    <n v="2725.3689210520001"/>
    <n v="0.86321113977565322"/>
    <n v="5885.6086597640005"/>
    <n v="41033.59822876101"/>
    <n v="-1.4774194650062911E-2"/>
    <n v="-9.7273438315264138E-2"/>
    <n v="0.10340210325169341"/>
    <n v="1882.3280705669999"/>
    <n v="0.5961932517373284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6288866588400404E-2"/>
    <n v="165.24954907400002"/>
    <n v="5.233979535824413E-2"/>
    <n v="405.35622220900001"/>
    <n v="55.64518598535409"/>
    <n v="190.553003934"/>
    <n v="26.15812158054969"/>
    <n v="68.629871413290772"/>
    <n v="82.461669158999996"/>
    <n v="11.319907443407716"/>
    <n v="11.319907443407716"/>
    <n v="132.34154911600001"/>
    <n v="273.014673093"/>
    <n v="3219.166465192"/>
    <n v="1.0196125493620565"/>
    <n v="6319.3166859350004"/>
    <n v="42279.835645444007"/>
    <n v="3069.2396354269999"/>
    <n v="0.97212594723464962"/>
    <n v="39494.368792817004"/>
    <n v="12.50912448477175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8005540853724362"/>
    <n v="1.282885389721744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85948943973835"/>
    <n v="-0.15640140958640322"/>
    <n v="-171.07696646501165"/>
    <n v="-0.39472308228669173"/>
    <n v="-453.2937113079999"/>
    <n v="-0.14357255568918578"/>
    <n v="535.47513248199994"/>
    <n v="895.76128471999994"/>
    <n v="8420.3949454869726"/>
    <n v="-0.2397357320502338"/>
    <n v="4.7994337592695668E-2"/>
    <n v="3.6501611462896877E-2"/>
    <n v="73.507230689874532"/>
    <n v="0.16960202923752601"/>
    <n v="0.28371612869628859"/>
    <n v="2.6670072672030276"/>
    <n v="484.16051696599999"/>
    <n v="66.463028164515208"/>
    <n v="0"/>
    <n v="0"/>
    <n v="51.314615515999947"/>
    <n v="7.0442025253593252"/>
    <n v="3754.641597674"/>
    <n v="1.1892145785995825"/>
    <n v="-1029.2726766219998"/>
    <n v="-1329.4693108909992"/>
    <n v="-9666.6323621699776"/>
    <n v="-141.29317963384835"/>
    <n v="-1326.9848251340059"/>
    <n v="0.73354523119848714"/>
    <n v="4.1771952268443178"/>
    <n v="-6.4796271555086604E-2"/>
    <n v="-0.32600343882392924"/>
    <n v="-3.0617303494897197"/>
    <n v="-988.76884378999989"/>
    <n v="-6122.088005167976"/>
    <n v="-0.31317458492671185"/>
    <n v="-1.9390602585678609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5724.48448247759"/>
    <n v="7284.6593111521006"/>
    <n v="3663.6910619100004"/>
    <n v="1.1604076471659681"/>
    <n v="9549.2997216740005"/>
    <n v="41431.88683944301"/>
    <n v="3.3555629312340463E-2"/>
    <n v="0.12197228875485733"/>
    <n v="9.8464250976300516E-2"/>
    <n v="2541.6816199550003"/>
    <n v="0.80503152111285214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05456699297817"/>
    <n v="179.154591735"/>
    <n v="5.6743965241930074E-2"/>
    <n v="530.69020682000007"/>
    <n v="72.850381075140376"/>
    <n v="333.71801412999997"/>
    <n v="45.811066774133188"/>
    <n v="114.44093818742397"/>
    <n v="0"/>
    <n v="0"/>
    <n v="11.319907443407716"/>
    <n v="196.9721926900001"/>
    <n v="333.71801412999997"/>
    <n v="4333.8974296120005"/>
    <n v="1.3726833497617215"/>
    <n v="10653.214115547002"/>
    <n v="42707.190716779005"/>
    <n v="3992.5557868650003"/>
    <n v="1.2645695798377599"/>
    <n v="39970.797097813003"/>
    <n v="12.660024503114311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12.37272167109801"/>
    <n v="0.24853026230486994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2.002431284051909"/>
    <n v="-0.21227570259575351"/>
    <n v="-175.06705843932031"/>
    <n v="-0.40392935613670522"/>
    <n v="114.46452174299986"/>
    <n v="3.6254559709116424E-2"/>
    <n v="615.89220963100001"/>
    <n v="1511.6534943510001"/>
    <n v="8253.577307148973"/>
    <n v="-0.21312832433482654"/>
    <n v="-7.682380292389035E-2"/>
    <n v="-1.2399693287412861E-2"/>
    <n v="84.546467216130395"/>
    <n v="0.19507267883912927"/>
    <n v="0.47878880753541792"/>
    <n v="2.614170808031532"/>
    <n v="513.56038788399997"/>
    <n v="70.498888959403942"/>
    <n v="138.82846017199998"/>
    <n v="19.057646245647646"/>
    <n v="102.33182174700005"/>
    <n v="14.047578256726439"/>
    <n v="4949.7896392430002"/>
    <n v="1.5677560286008509"/>
    <n v="-1286.0985773330001"/>
    <n v="-2615.567888223999"/>
    <n v="-9528.881184484977"/>
    <n v="-176.54889850018228"/>
    <n v="-1308.0750626041211"/>
    <n v="-9.6745585128999889E-2"/>
    <n v="0.55628989814424656"/>
    <n v="-0.106242243706275"/>
    <n v="-0.40734838143488283"/>
    <n v="-3.0181001641682372"/>
    <n v="-501.42768788800015"/>
    <n v="-5756.404064536976"/>
    <n v="-0.15881811913001284"/>
    <n v="-1.8232365076065082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5724.48448247759"/>
    <n v="7284.6593111521006"/>
    <n v="3757.1571939859996"/>
    <n v="1.1900113480728538"/>
    <n v="13306.456915660001"/>
    <n v="41232.919674003999"/>
    <n v="8.4167517617330656E-3"/>
    <n v="-5.0293455756764693E-2"/>
    <n v="6.9894015276731336E-2"/>
    <n v="2929.0321687449996"/>
    <n v="0.92771777695548285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5952241945005337E-2"/>
    <n v="109.46923441599999"/>
    <n v="3.4672393113710322E-2"/>
    <n v="447.28351804300002"/>
    <n v="61.400746272135571"/>
    <n v="282.42584069499998"/>
    <n v="38.769944980492589"/>
    <n v="153.21088316791656"/>
    <n v="0"/>
    <n v="0"/>
    <n v="11.319907443407716"/>
    <n v="164.85767734800004"/>
    <n v="282.42584069499998"/>
    <n v="3886.3335036539997"/>
    <n v="1.2309255995854473"/>
    <n v="14539.547619201001"/>
    <n v="43396.025695812998"/>
    <n v="3693.7406979529997"/>
    <n v="1.1699253239759422"/>
    <n v="40700.027800254"/>
    <n v="12.890995092435666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3.783014895543609"/>
    <n v="0.14106634765848142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7.732649414399361"/>
    <n v="-4.0914251512593508E-2"/>
    <n v="-296.93990197969862"/>
    <n v="-0.68512457161967566"/>
    <n v="316.20468925499989"/>
    <n v="0.10015209614588789"/>
    <n v="886.91010285099992"/>
    <n v="2398.563597202"/>
    <n v="8504.9420276649726"/>
    <n v="0.39551026174162995"/>
    <n v="5.524418629258987E-2"/>
    <n v="1.0012132223562897E-2"/>
    <n v="121.7503887234956"/>
    <n v="0.28091267748992799"/>
    <n v="0.75970148502534585"/>
    <n v="2.6937860209371847"/>
    <n v="794.04577485999994"/>
    <n v="109.00245858366959"/>
    <n v="23.893411927000002"/>
    <n v="3.2799628515806534"/>
    <n v="92.864327990999982"/>
    <n v="12.747930139826002"/>
    <n v="4773.2436065049997"/>
    <n v="1.5118382770753751"/>
    <n v="-1016.0864125190001"/>
    <n v="-3631.6543007429991"/>
    <n v="-10668.048049473977"/>
    <n v="-139.48303813789497"/>
    <n v="-1464.4539427042578"/>
    <n v="-9.2554653653606174"/>
    <n v="1.3316264630232761"/>
    <n v="6.0690178603970191E-2"/>
    <n v="-0.32182692900252147"/>
    <n v="-3.3789105925568608"/>
    <n v="-570.70541359599997"/>
    <n v="-6801.9506278489762"/>
    <n v="-0.18076058134404005"/>
    <n v="-2.1543944046653367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5724.48448247759"/>
    <n v="7284.6593111521006"/>
    <n v="4261.0299709129995"/>
    <n v="1.3496039047771358"/>
    <n v="17567.486886573002"/>
    <n v="41394.628839571"/>
    <n v="1.5771958095236904E-2"/>
    <n v="3.9447794706896966E-2"/>
    <n v="5.1000832380441175E-2"/>
    <n v="3323.9881686999997"/>
    <n v="1.0528129214142332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070888804464787"/>
    <n v="153.70041273300001"/>
    <n v="4.8681816041267534E-2"/>
    <n v="465.37877187299995"/>
    <n v="63.884768249978499"/>
    <n v="311.36750796500002"/>
    <n v="42.742905970678244"/>
    <n v="195.9537891385948"/>
    <n v="0"/>
    <n v="0"/>
    <n v="11.319907443407716"/>
    <n v="154.01126390799993"/>
    <n v="311.36750796500002"/>
    <n v="3745.1745298280002"/>
    <n v="1.1862160566884554"/>
    <n v="18284.722149029003"/>
    <n v="44084.455875520005"/>
    <n v="3535.1628177450002"/>
    <n v="1.119698658638937"/>
    <n v="41355.826507001009"/>
    <n v="13.098707429925732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3.795893404589407"/>
    <n v="0.1853280320901035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0.81394188130048"/>
    <n v="0.16338784808868023"/>
    <n v="-369.2454130052646"/>
    <n v="-0.85195389276129663"/>
    <n v="1100.9814150029993"/>
    <n v="0.34871588017878374"/>
    <n v="363.67095662999998"/>
    <n v="2762.2345538320001"/>
    <n v="8422.4469063949728"/>
    <n v="-0.18489778886437391"/>
    <n v="1.5841133837978472E-2"/>
    <n v="3.5024420468610096E-4"/>
    <n v="49.922850348437755"/>
    <n v="0.115186174815081"/>
    <n v="0.87488765984042693"/>
    <n v="2.6676571885771536"/>
    <n v="219.65835102299999"/>
    <n v="30.153551681782091"/>
    <n v="0"/>
    <n v="0"/>
    <n v="144.01260560699998"/>
    <n v="19.769298666655661"/>
    <n v="4108.8454864579999"/>
    <n v="1.3014022315035365"/>
    <n v="152.18448445499928"/>
    <n v="-3479.4698162879999"/>
    <n v="-11112.273942343976"/>
    <n v="20.891091532862728"/>
    <n v="-1525.4349541552581"/>
    <n v="-0.74483260144202679"/>
    <n v="2.6201025607462256"/>
    <n v="0.19347390726383518"/>
    <n v="4.8201673273599206E-2"/>
    <n v="-3.51961108133845"/>
    <n v="737.31045837299928"/>
    <n v="-6876.5183010729761"/>
    <n v="0.23352970536370271"/>
    <n v="-2.178012361741497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5724.48448247759"/>
    <n v="7284.6593111521006"/>
    <n v="3561.1343769650002"/>
    <n v="1.127924678633101"/>
    <n v="21128.621263538003"/>
    <n v="41952.915905579997"/>
    <n v="4.0943762824742214E-2"/>
    <n v="0.18591923204755356"/>
    <n v="6.2065289297391191E-2"/>
    <n v="2437.9879743860001"/>
    <n v="0.77218844093838601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09935995691511"/>
    <n v="142.31884875599999"/>
    <n v="4.5076912229117458E-2"/>
    <n v="661.96603222299996"/>
    <n v="90.871241048925199"/>
    <n v="304.84257952000002"/>
    <n v="41.847197857738642"/>
    <n v="237.80098699633345"/>
    <n v="0"/>
    <n v="0"/>
    <n v="11.319907443407716"/>
    <n v="357.12345270299994"/>
    <n v="304.84257952000002"/>
    <n v="3272.2961929349995"/>
    <n v="1.0364404263099236"/>
    <n v="21557.018341964002"/>
    <n v="44381.575511882998"/>
    <n v="3101.5880139799992"/>
    <n v="0.98237170901204984"/>
    <n v="41678.058020304001"/>
    <n v="13.200768413200811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6.003177894502109"/>
    <n v="7.9626791207557585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650197997292445"/>
    <n v="9.1484252323177362E-2"/>
    <n v="-333.39371171208546"/>
    <n v="-0.76923384965976271"/>
    <n v="540.23946008000075"/>
    <n v="0.17111104353073495"/>
    <n v="332.22961023699997"/>
    <n v="3094.4641640690002"/>
    <n v="8009.0863417629989"/>
    <n v="-0.55440720460756521"/>
    <n v="-0.10687234903353593"/>
    <n v="-6.4623147402826264E-2"/>
    <n v="45.606746458051781"/>
    <n v="0.10522769901155334"/>
    <n v="0.9801153588519802"/>
    <n v="2.5367327323033431"/>
    <n v="223.802180569"/>
    <n v="30.722394968613116"/>
    <n v="0"/>
    <n v="0"/>
    <n v="108.42742966799997"/>
    <n v="14.884351489438659"/>
    <n v="3604.5258031719995"/>
    <n v="1.1416681253214771"/>
    <n v="-43.391426206999199"/>
    <n v="-3522.8612424949993"/>
    <n v="-10437.745948066002"/>
    <n v="-5.9565484607593344"/>
    <n v="-1432.8392725363058"/>
    <n v="-0.93955947566136722"/>
    <n v="1.0981005453666048"/>
    <n v="8.8949629492600213E-2"/>
    <n v="-1.3743446688375979E-2"/>
    <n v="-3.3059665819631059"/>
    <n v="208.00984984300081"/>
    <n v="-6058.4049524530019"/>
    <n v="6.5883344519181625E-2"/>
    <n v="-1.9188898074799887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5724.48448247759"/>
    <n v="7284.6593111521006"/>
    <n v="4099.5153899520001"/>
    <n v="1.2984470927782983"/>
    <n v="25228.136653490004"/>
    <n v="42420.270778136"/>
    <n v="5.425944354841139E-2"/>
    <n v="0.12867131568597645"/>
    <n v="6.1468024194655468E-2"/>
    <n v="2962.2021577759997"/>
    <n v="0.9382237689394022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00374723319158"/>
    <n v="102.59623418500001"/>
    <n v="3.2495495036810804E-2"/>
    <n v="662.15027536900004"/>
    <n v="90.896532986149779"/>
    <n v="311.65432103400002"/>
    <n v="42.782278171456525"/>
    <n v="280.58326516778999"/>
    <n v="141.748362273"/>
    <n v="19.458475162455041"/>
    <n v="30.77838260586276"/>
    <n v="208.74759206200002"/>
    <n v="453.40268330700002"/>
    <n v="3704.5952433780003"/>
    <n v="1.1733633042272342"/>
    <n v="25261.613585342002"/>
    <n v="44814.533296123991"/>
    <n v="3351.3208788680004"/>
    <n v="1.0614700612660262"/>
    <n v="42182.589218763991"/>
    <n v="13.360569512975193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7.322193033240833"/>
    <n v="3.831080278403716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212576004675427"/>
    <n v="0.1250837885510642"/>
    <n v="-328.67185900137014"/>
    <n v="-0.7583391962497229"/>
    <n v="515.8767311649998"/>
    <n v="0.16339459133510137"/>
    <n v="602.87989839299996"/>
    <n v="3697.3440624620002"/>
    <n v="8005.1386765069992"/>
    <n v="-6.505415199437814E-3"/>
    <n v="-9.1913670558207872E-2"/>
    <n v="-5.8099252070342944E-2"/>
    <n v="82.760205061347193"/>
    <n v="0.19095126543043234"/>
    <n v="1.1710666242824126"/>
    <n v="2.5354823809843854"/>
    <n v="391.12075466499999"/>
    <n v="53.69101531848338"/>
    <n v="0"/>
    <n v="0"/>
    <n v="211.75914372799997"/>
    <n v="29.069189742863806"/>
    <n v="4307.4751417710004"/>
    <n v="1.3643145696576664"/>
    <n v="-207.95975181900019"/>
    <n v="-3730.8209943139996"/>
    <n v="-10399.401194495002"/>
    <n v="-28.547629056671759"/>
    <n v="-1427.5755049483967"/>
    <n v="-0.15568027677888185"/>
    <n v="0.93771014221554649"/>
    <n v="0.12468217253266722"/>
    <n v="-6.5867476879368142E-2"/>
    <n v="-3.2938215772341088"/>
    <n v="-87.00316722800018"/>
    <n v="-6008.6271602320012"/>
    <n v="-2.7556674095330982E-2"/>
    <n v="-1.9031235952704437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5724.48448247759"/>
    <n v="7284.6593111521006"/>
    <n v="3355.974272125"/>
    <n v="1.0629439391202025"/>
    <n v="28584.110925615005"/>
    <n v="42755.985863119997"/>
    <n v="6.0635607351396281E-2"/>
    <n v="0.1111543957595873"/>
    <n v="5.9997437459831549E-2"/>
    <n v="2441.3896434349999"/>
    <n v="0.77326585786871238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2475171129847517E-2"/>
    <n v="48.431582518999996"/>
    <n v="1.5339824720400453E-2"/>
    <n v="574.18628884700001"/>
    <n v="78.82129614050406"/>
    <n v="296.09466226400002"/>
    <n v="40.646329446142815"/>
    <n v="321.22959461393282"/>
    <n v="45.292624773999997"/>
    <n v="6.2175350746549558"/>
    <n v="36.995917680517714"/>
    <n v="232.799001809"/>
    <n v="341.38728703800001"/>
    <n v="3499.6675943310001"/>
    <n v="1.1084561908676513"/>
    <n v="28761.281179673002"/>
    <n v="45136.734030143998"/>
    <n v="3310.0002473730001"/>
    <n v="1.0483825012173555"/>
    <n v="42463.071259370998"/>
    <n v="13.449407108534739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40.433362957271434"/>
    <n v="8.9424854646225391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25469108214817"/>
    <n v="-4.5512251747448815E-2"/>
    <n v="-326.81667945394628"/>
    <n v="-0.75405877086993245"/>
    <n v="138.64283912499985"/>
    <n v="4.3912602898776576E-2"/>
    <n v="349.55572974400008"/>
    <n v="4046.8997922060003"/>
    <n v="7734.1455853179996"/>
    <n v="-0.4366990670960581"/>
    <n v="-0.13751264783373396"/>
    <n v="-0.10123416162081356"/>
    <n v="47.985185691369871"/>
    <n v="0.11071543289301025"/>
    <n v="1.281782057175423"/>
    <n v="2.4496502379267442"/>
    <n v="201.623474558"/>
    <n v="27.677817993400758"/>
    <n v="53.157420969999997"/>
    <n v="7.2971732375488294"/>
    <n v="147.93225518600008"/>
    <n v="20.307367697969109"/>
    <n v="3849.2233240750002"/>
    <n v="1.2191716237606616"/>
    <n v="-493.24905195000025"/>
    <n v="-4224.0700462639998"/>
    <n v="-10114.893752342001"/>
    <n v="-67.710654799584688"/>
    <n v="-1388.519808586942"/>
    <n v="-0.36580529292928288"/>
    <n v="0.56265730212149512"/>
    <n v="0.10759775831687435"/>
    <n v="-0.15622768464045908"/>
    <n v="-3.2037090087966771"/>
    <n v="-210.91289061900022"/>
    <n v="-5702.5625120680006"/>
    <n v="-6.680282999423369E-2"/>
    <n v="-1.8061831730964433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5724.48448247759"/>
    <n v="7284.6593111521006"/>
    <n v="3923.9104503730005"/>
    <n v="1.2428274154299153"/>
    <n v="32508.021375988006"/>
    <n v="42837.768695979998"/>
    <n v="5.5725683712493534E-2"/>
    <n v="2.1285818952817115E-2"/>
    <n v="4.8333447793650341E-2"/>
    <n v="2996.6677465180005"/>
    <n v="0.9491401186163985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2399463538973853E-2"/>
    <n v="176.13556780499999"/>
    <n v="5.5787744207964764E-2"/>
    <n v="459.37940612699998"/>
    <n v="63.061206640609136"/>
    <n v="287.34684266400001"/>
    <n v="39.445474440252831"/>
    <n v="360.67506905418566"/>
    <n v="0"/>
    <n v="0"/>
    <n v="36.995917680517714"/>
    <n v="172.03256346299997"/>
    <n v="287.34684266400001"/>
    <n v="4152.7680178629998"/>
    <n v="1.3153138961237181"/>
    <n v="32914.049197536006"/>
    <n v="45610.022367291996"/>
    <n v="3915.3432003879998"/>
    <n v="1.2401138944943935"/>
    <n v="42846.438475480994"/>
    <n v="13.570831716049229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30.61463404158016"/>
    <n v="0.2888751716294648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16372093014814"/>
    <n v="-7.2486480693802757E-2"/>
    <n v="-380.56051119205415"/>
    <n v="-0.8780610334533171"/>
    <n v="683.19207893500072"/>
    <n v="0.21638869093566207"/>
    <n v="264.53358075799997"/>
    <n v="4311.4333729640002"/>
    <n v="7345.6488628299994"/>
    <n v="-0.59491377437909065"/>
    <n v="-0.19339441245673272"/>
    <n v="-0.13330271697874618"/>
    <n v="36.313788944532376"/>
    <n v="8.3786210369972539E-2"/>
    <n v="1.3655682675453955"/>
    <n v="2.326600952368544"/>
    <n v="172.231686454"/>
    <n v="23.643066765020865"/>
    <n v="0"/>
    <n v="0"/>
    <n v="92.301894303999973"/>
    <n v="12.670722179511511"/>
    <n v="4417.3015986209994"/>
    <n v="1.3991001064936903"/>
    <n v="-493.39114824799935"/>
    <n v="-4717.4611945119996"/>
    <n v="-10117.902534142002"/>
    <n v="-67.730161037547191"/>
    <n v="-1388.9328384448236"/>
    <n v="6.1355831813305617E-3"/>
    <n v="0.47720023297888869"/>
    <n v="0.15265012306781189"/>
    <n v="-0.15627269106377528"/>
    <n v="-3.2046619858218621"/>
    <n v="418.65849817700075"/>
    <n v="-5424.5870359279998"/>
    <n v="0.13260248056568952"/>
    <n v="-1.7181394863371957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5724.48448247759"/>
    <n v="7284.6593111521006"/>
    <n v="3443.18931028"/>
    <n v="1.0905677194861627"/>
    <n v="35951.210686268008"/>
    <n v="43214.131451597998"/>
    <n v="6.1793852709435049E-2"/>
    <n v="0.12272058719651957"/>
    <n v="5.4473320993257079E-2"/>
    <n v="2436.6934816090002"/>
    <n v="0.77177843384656286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415253297032466"/>
    <n v="101.52181302599999"/>
    <n v="3.2155191635647236E-2"/>
    <n v="576.1389678490001"/>
    <n v="79.089349719758033"/>
    <n v="303.431946563"/>
    <n v="41.653553529740968"/>
    <n v="402.32862258392663"/>
    <n v="86.400354974999999"/>
    <n v="11.860589669956083"/>
    <n v="48.856507350473798"/>
    <n v="186.3066663110001"/>
    <n v="389.83230153800002"/>
    <n v="3777.3610124290003"/>
    <n v="1.1964105408615022"/>
    <n v="36691.410209965004"/>
    <n v="45889.529166624998"/>
    <n v="3528.0669698510001"/>
    <n v="1.1174511776095097"/>
    <n v="43130.479172681"/>
    <n v="13.660796451494308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9.649713406496787"/>
    <n v="0.15404149054109606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873346696861468"/>
    <n v="-0.10584282137533954"/>
    <n v="-367.26463115869109"/>
    <n v="-0.8473836672541889"/>
    <n v="152.17499975099963"/>
    <n v="4.8198669165756512E-2"/>
    <n v="658.11103892300002"/>
    <n v="4969.544411887"/>
    <n v="6947.415507484"/>
    <n v="-0.37699197109062255"/>
    <n v="-0.22369078275874921"/>
    <n v="-0.20453201897785378"/>
    <n v="90.34204769404883"/>
    <n v="0.20844472673753767"/>
    <n v="1.5740129942829331"/>
    <n v="2.2004677650743223"/>
    <n v="508.53951208899997"/>
    <n v="69.809649342210932"/>
    <n v="56.376991611999998"/>
    <n v="7.7391390872174819"/>
    <n v="149.57152683400005"/>
    <n v="20.532398351837905"/>
    <n v="4435.4720513520006"/>
    <n v="1.4048552675990402"/>
    <n v="-992.28274107200036"/>
    <n v="-5709.7439355839997"/>
    <n v="-9622.8132225110003"/>
    <n v="-136.21539439091029"/>
    <n v="-1320.9695624034766"/>
    <n v="-0.3328617817789935"/>
    <n v="0.21979953690889076"/>
    <n v="4.2690350030648139E-2"/>
    <n v="-0.31428754811287718"/>
    <n v="-3.0478514323285109"/>
    <n v="-505.93603917200039"/>
    <n v="-4839.7746788759996"/>
    <n v="-0.16024605757178118"/>
    <n v="-1.5329107866971914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5724.48448247759"/>
    <n v="7284.6593111521006"/>
    <n v="3941.2542054360001"/>
    <n v="1.2483207350536465"/>
    <n v="39892.46489170401"/>
    <n v="43379.450107076009"/>
    <n v="5.9986726872555796E-2"/>
    <n v="4.3782170879436366E-2"/>
    <n v="5.2943647001154615E-2"/>
    <n v="2988.6901219080005"/>
    <n v="0.9466133508165947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3306551471651002E-2"/>
    <n v="200.22263622700001"/>
    <n v="6.3416885945731E-2"/>
    <n v="489.32226712699998"/>
    <n v="67.171606279225088"/>
    <n v="308.010296799"/>
    <n v="42.28204554843991"/>
    <n v="444.61066813236653"/>
    <n v="0"/>
    <n v="0"/>
    <n v="48.856507350473798"/>
    <n v="181.31197032799997"/>
    <n v="308.010296799"/>
    <n v="3813.9673213420001"/>
    <n v="1.2080049247981817"/>
    <n v="40505.377531307007"/>
    <n v="46068.319555201"/>
    <n v="3580.1635301589999"/>
    <n v="1.1339518175245276"/>
    <n v="43346.922671589004"/>
    <n v="13.729351001282486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94.403583488780484"/>
    <n v="0.20878863676237464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473278935520874"/>
    <n v="4.0315810255464782E-2"/>
    <n v="-369.11396034796104"/>
    <n v="-0.85165059419844613"/>
    <n v="786.48373116999994"/>
    <n v="0.2491044470178394"/>
    <n v="928.61867993700002"/>
    <n v="5898.1630918239998"/>
    <n v="7145.4887387320005"/>
    <n v="0.27113060741594119"/>
    <n v="-0.17300554041454019"/>
    <n v="-0.20428116209468516"/>
    <n v="127.47592444239304"/>
    <n v="0.29412311226326115"/>
    <n v="1.8681361065461941"/>
    <n v="2.2632038660050671"/>
    <n v="764.22461120000003"/>
    <n v="104.90876492055668"/>
    <n v="39.385495341000002"/>
    <n v="5.4066351848060572"/>
    <n v="164.394068737"/>
    <n v="22.567159521836356"/>
    <n v="4742.5860012789999"/>
    <n v="1.5021280370614427"/>
    <n v="-801.33179584300001"/>
    <n v="-6511.0757314269995"/>
    <n v="-9834.3581868570018"/>
    <n v="-110.00264550687216"/>
    <n v="-1350.0093507189224"/>
    <n v="0.35868037916183315"/>
    <n v="0.23534026144138465"/>
    <n v="3.8289222594348304E-2"/>
    <n v="-0.25380730200779633"/>
    <n v="-3.1148544602035129"/>
    <n v="-142.13494876700008"/>
    <n v="-4819.0449428320007"/>
    <n v="-4.5018665245421738E-2"/>
    <n v="-1.5263450190539318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5724.48448247759"/>
    <n v="7284.6593111521006"/>
    <n v="3875.9484011239997"/>
    <n v="1.2276363068506684"/>
    <n v="43768.413292828009"/>
    <n v="43768.413292828009"/>
    <n v="6.4358862952343943E-2"/>
    <n v="0.11154712788494137"/>
    <n v="6.4358862952343943E-2"/>
    <n v="2495.2321282579996"/>
    <n v="0.79031948768499216"/>
    <n v="31749.687223223002"/>
    <n v="31749.687223223002"/>
    <n v="0.12973072013764275"/>
    <n v="5.9678697933890801E-2"/>
    <n v="5.9678697933890801E-2"/>
    <m/>
    <n v="17751.820859049003"/>
    <n v="-6.4841284048778869E-3"/>
    <n v="-1"/>
    <m/>
    <n v="11497.802370321999"/>
    <n v="-5.039146796813887E-2"/>
    <n v="-1"/>
    <m/>
    <m/>
    <n v="-1"/>
    <n v="-1"/>
    <n v="221.6184346"/>
    <n v="7.0193616742543014E-2"/>
    <n v="340.06244851899999"/>
    <n v="0.10770860836986278"/>
    <n v="819.03538974700007"/>
    <n v="112.43290245477054"/>
    <n v="300.416479262"/>
    <n v="41.239605921184506"/>
    <n v="485.85027405355106"/>
    <n v="41.275783173999997"/>
    <n v="5.6661240300985405"/>
    <n v="54.522631380572335"/>
    <n v="477.34312731099999"/>
    <n v="341.69226243599996"/>
    <n v="8031.291484116"/>
    <n v="2.5437658081160728"/>
    <n v="48536.669015423009"/>
    <n v="48536.669015423009"/>
    <n v="7432.0703261710005"/>
    <n v="2.3539733823157052"/>
    <n v="45482.008867663004"/>
    <n v="14.4056008016658"/>
    <n v="0.44371295793123866"/>
    <n v="0.17418595765135891"/>
    <n v="0.17418595765135891"/>
    <n v="3349.0316418050002"/>
    <n v="20529.213891816999"/>
    <n v="20529.213891816999"/>
    <n v="0.13327509669560511"/>
    <n v="8.0895788735046548E-2"/>
    <n v="8.0895788735046548E-2"/>
    <n v="1200.3024741849999"/>
    <n v="2148.7291676200002"/>
    <n v="1720.4781721380002"/>
    <n v="355.17185371899996"/>
    <n v="50.864162797733876"/>
    <n v="0.11249423822836638"/>
    <n v="5217.3025952329999"/>
    <n v="649.96574717700003"/>
    <n v="1202.6602716519999"/>
    <n v="753.98379762499997"/>
    <n v="-4155.3430829919998"/>
    <n v="-4768.2557225949995"/>
    <n v="-4768.2557225949995"/>
    <n v="1.001651992919081"/>
    <n v="21.220920950515527"/>
    <n v="21.220920950515527"/>
    <n v="-570.42380508180747"/>
    <n v="-1.316129501265404"/>
    <n v="-654.56125247961381"/>
    <n v="-1.5102584553779304"/>
    <n v="-3800.1712292729999"/>
    <n v="-1.2036352630370375"/>
    <n v="2376.0096261975232"/>
    <n v="8274.1727180215239"/>
    <n v="8274.1727180215239"/>
    <n v="0.9048831651040139"/>
    <n v="-1.2554593246547507E-2"/>
    <n v="-1.2554593246547507E-2"/>
    <n v="326.16619730727621"/>
    <n v="0.75255792406856847"/>
    <n v="2.620694030614763"/>
    <n v="2.620694030614763"/>
    <n v="2065.4213896715232"/>
    <n v="283.53026565148559"/>
    <n v="109.6873103775232"/>
    <n v="15.05730133591871"/>
    <n v="310.58823652599995"/>
    <n v="42.63593165579065"/>
    <n v="10407.301110313523"/>
    <n v="3.296323732184641"/>
    <n v="-6531.352709189523"/>
    <n v="-13042.428440616522"/>
    <n v="-13042.428440616522"/>
    <n v="-896.59000238908379"/>
    <n v="-1790.3964871287585"/>
    <n v="0.96533180576263322"/>
    <n v="0.51762795040640852"/>
    <n v="0.51762795040640852"/>
    <n v="-2.0686874253339727"/>
    <n v="-4.1309524859926929"/>
    <n v="-6176.1808554705231"/>
    <n v="-7825.1258453835226"/>
    <n v="-1.9561931871056062"/>
    <n v="-2.4784665839933644"/>
    <n v="3591.7593921799998"/>
    <n v="129.80000000000001"/>
    <n v="2986.0927589553153"/>
    <n v="34130.528683472592"/>
    <n v="1.7334032097278573E-2"/>
    <n v="1922.366816839753"/>
    <n v="24759.479888600006"/>
    <n v="1.2824748877725112E-2"/>
    <n v="6187.4356580246531"/>
    <n v="37812.556059985764"/>
    <n v="0.12295591410738593"/>
    <n v="1830.5158907530995"/>
    <n v="6431.4032140563622"/>
    <n v="-5.566004592876006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Inversión_2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M54:Q102" firstHeaderRow="0" firstDataRow="1" firstDataCol="2" rowPageCount="1" colPageCount="1"/>
  <pivotFields count="138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0" baseField="1" baseItem="0" numFmtId="168"/>
    <dataField name="ANANF (% del PIB) " fld="92" baseField="1" baseItem="0" numFmtId="168"/>
    <dataField name="Resultado Fiscal (% del PIB) " fld="111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Gasto_total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  <pivotField dragToRow="0" dragToCol="0" dragToPage="0" showAll="0" defaultSubtotal="0"/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57" baseField="3" baseItem="17" numFmtId="168"/>
    <dataField name="Uso de ByS " fld="65" baseField="3" baseItem="17" numFmtId="168"/>
    <dataField name="Intereses " fld="66" baseField="3" baseItem="15" numFmtId="168"/>
    <dataField name="Donaciones " fld="70" baseField="3" baseItem="17" numFmtId="168"/>
    <dataField name="P. Sociales " fld="71" baseField="3" baseItem="17" numFmtId="168"/>
    <dataField name="Otros Gastos " fld="72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Result_anualizado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A53:E101" firstHeaderRow="0" firstDataRow="1" firstDataCol="2" rowPageCount="1" colPageCount="1"/>
  <pivotFields count="138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3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2" baseField="1" baseItem="3" numFmtId="168"/>
    <dataField name="Inversión anualizada (% PIB) " fld="94" baseField="1" baseItem="3" numFmtId="168"/>
    <dataField name="Resultado anualizado (% PIB) " fld="112" baseField="1" baseItem="3" numFmtId="168"/>
  </dataFields>
  <formats count="1"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Resultado_USD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  <pivotField dragToRow="0" dragToCol="0" dragToPage="0" showAll="0" defaultSubtotal="0"/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06" baseField="3" baseItem="15" numFmtId="168"/>
    <dataField name="RON (millones de US$) " fld="79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Inversión_acum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  <pivotField dragToRow="0" dragToCol="0" dragToPage="0" showAll="0" defaultSubtotal="0"/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5" baseField="3" baseItem="15" numFmtId="168"/>
    <dataField name="Inversión (USD) " fld="91" baseField="3" baseItem="15" numFmtId="3"/>
    <dataField name="Inversión_x000a_(% del PIB) " fld="92" baseField="3" baseItem="15" numFmtId="168"/>
    <dataField name="MOPC (USD) " fld="96" baseField="3" baseItem="15" numFmtId="3"/>
    <dataField name="Otras Ent. (USD) " fld="100" baseField="3" baseItem="15" numFmtId="3"/>
  </dataFields>
  <formats count="4">
    <format dxfId="1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">
      <pivotArea outline="0" fieldPosition="0">
        <references count="1">
          <reference field="4294967294" count="1">
            <x v="3"/>
          </reference>
        </references>
      </pivotArea>
    </format>
    <format dxfId="8">
      <pivotArea outline="0" fieldPosition="0">
        <references count="1">
          <reference field="4294967294" count="1">
            <x v="4"/>
          </reference>
        </references>
      </pivotArea>
    </format>
    <format dxfId="7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Resultado%PIB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  <pivotField dragToRow="0" dragToCol="0" dragToPage="0" showAll="0" defaultSubtotal="0"/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1" baseField="3" baseItem="15" numFmtId="168"/>
    <dataField name="RON (% del PIB) " fld="80" baseField="3" baseItem="16" numFmtId="168"/>
  </dataFields>
  <formats count="1">
    <format dxfId="11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name="Res_anualizado_USD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G53:J101" firstHeaderRow="0" firstDataRow="1" firstDataCol="2" rowPageCount="1" colPageCount="1"/>
  <pivotFields count="138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48"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1" baseField="1" baseItem="6" numFmtId="168"/>
    <dataField name="Resultado Fiscal anualizado (millones de US$) " fld="107" baseField="1" baseItem="5" numFmtId="168"/>
  </dataFields>
  <formats count="3">
    <format dxfId="14">
      <pivotArea dataOnly="0" labelOnly="1" outline="0" axis="axisValues" fieldPosition="0"/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name="Ingreso_acum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38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t="default"/>
      </items>
    </pivotField>
    <pivotField dragToRow="0" dragToCol="0" dragToPage="0" showAll="0" defaultSubtotal="0"/>
  </pivotFields>
  <rowFields count="1">
    <field x="3"/>
  </rowFields>
  <rowItems count="4">
    <i>
      <x v="17"/>
    </i>
    <i>
      <x v="18"/>
    </i>
    <i>
      <x v="19"/>
    </i>
    <i>
      <x v="20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name="Periodos" cacheId="14" applyNumberFormats="0" applyBorderFormats="0" applyFontFormats="0" applyPatternFormats="0" applyAlignmentFormats="0" applyWidthHeightFormats="1" dataCaption="Valores" updatedVersion="8" minRefreshableVersion="3" useAutoFormatting="1" rowGrandTotals="0" colGrandTotals="0" itemPrintTitles="1" createdVersion="6" indent="0" compact="0" compactData="0" multipleFieldFilters="0">
  <location ref="J2:M50" firstHeaderRow="1" firstDataRow="1" firstDataCol="3"/>
  <pivotFields count="138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x="17"/>
        <item x="18"/>
        <item x="19"/>
        <item x="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3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48">
    <i>
      <x v="17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8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2"/>
      <x v="11"/>
    </i>
    <i r="1">
      <x v="3"/>
      <x v="10"/>
    </i>
    <i r="1">
      <x v="4"/>
      <x v="9"/>
    </i>
    <i r="1">
      <x v="5"/>
      <x v="8"/>
    </i>
    <i r="1">
      <x v="6"/>
      <x v="7"/>
    </i>
    <i r="1"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ño1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1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 s="1"/>
        <i x="18" s="1"/>
        <i x="19" s="1"/>
        <i x="2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Mes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 s="1"/>
        <i x="8" s="1"/>
        <i x="9" s="1"/>
        <i x="10" s="1"/>
        <i x="1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Año 1" cache="SegmentaciónDeDatos_Año1" caption="Año" startItem="13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Mes 1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id="1" name="Tabla2" displayName="Tabla2" ref="A2:B14" totalsRowShown="0" headerRowDxfId="5" headerRowBorderDxfId="4" tableBorderDxfId="3" totalsRowBorderDxfId="2">
  <autoFilter ref="A2:B14"/>
  <tableColumns count="2">
    <tableColumn id="1" name="Nro." dataDxfId="1"/>
    <tableColumn id="2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microsoft.com/office/2007/relationships/slicer" Target="../slicers/slicer1.xml"/><Relationship Id="rId5" Type="http://schemas.openxmlformats.org/officeDocument/2006/relationships/pivotTable" Target="../pivotTables/pivotTable5.xml"/><Relationship Id="rId10" Type="http://schemas.openxmlformats.org/officeDocument/2006/relationships/drawing" Target="../drawings/drawing4.xml"/><Relationship Id="rId4" Type="http://schemas.openxmlformats.org/officeDocument/2006/relationships/pivotTable" Target="../pivotTables/pivotTable4.xml"/><Relationship Id="rId9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9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VN69"/>
  <sheetViews>
    <sheetView showGridLines="0" showRowColHeaders="0" tabSelected="1" zoomScale="85" zoomScaleNormal="85" workbookViewId="0"/>
  </sheetViews>
  <sheetFormatPr baseColWidth="10" defaultColWidth="0" defaultRowHeight="14.25" zeroHeight="1" x14ac:dyDescent="0.2"/>
  <cols>
    <col min="1" max="1" width="1.85546875" style="72" customWidth="1"/>
    <col min="2" max="2" width="26.140625" style="72" customWidth="1"/>
    <col min="3" max="3" width="11.5703125" style="72" customWidth="1"/>
    <col min="4" max="4" width="12.28515625" style="72" customWidth="1"/>
    <col min="5" max="5" width="12.7109375" style="72" customWidth="1"/>
    <col min="6" max="6" width="23" style="72" customWidth="1"/>
    <col min="7" max="7" width="11.5703125" style="72" customWidth="1"/>
    <col min="8" max="8" width="13.28515625" style="72" customWidth="1"/>
    <col min="9" max="9" width="12.5703125" style="72" customWidth="1"/>
    <col min="10" max="10" width="3.42578125" style="72" customWidth="1"/>
    <col min="11" max="11" width="2.7109375" style="72" customWidth="1"/>
    <col min="12" max="13" width="11.5703125" style="72" customWidth="1"/>
    <col min="14" max="257" width="11.5703125" style="72" hidden="1"/>
    <col min="258" max="258" width="20.7109375" style="72" hidden="1"/>
    <col min="259" max="259" width="11.5703125" style="72" hidden="1"/>
    <col min="260" max="261" width="12.28515625" style="72" hidden="1"/>
    <col min="262" max="262" width="21.7109375" style="72" hidden="1"/>
    <col min="263" max="513" width="11.5703125" style="72" hidden="1"/>
    <col min="514" max="514" width="20.7109375" style="72" hidden="1"/>
    <col min="515" max="515" width="11.5703125" style="72" hidden="1"/>
    <col min="516" max="517" width="12.28515625" style="72" hidden="1"/>
    <col min="518" max="518" width="21.7109375" style="72" hidden="1"/>
    <col min="519" max="769" width="11.5703125" style="72" hidden="1"/>
    <col min="770" max="770" width="20.7109375" style="72" hidden="1"/>
    <col min="771" max="771" width="11.5703125" style="72" hidden="1"/>
    <col min="772" max="773" width="12.28515625" style="72" hidden="1"/>
    <col min="774" max="774" width="21.7109375" style="72" hidden="1"/>
    <col min="775" max="1025" width="11.5703125" style="72" hidden="1"/>
    <col min="1026" max="1026" width="20.7109375" style="72" hidden="1"/>
    <col min="1027" max="1027" width="11.5703125" style="72" hidden="1"/>
    <col min="1028" max="1029" width="12.28515625" style="72" hidden="1"/>
    <col min="1030" max="1030" width="21.7109375" style="72" hidden="1"/>
    <col min="1031" max="1281" width="11.5703125" style="72" hidden="1"/>
    <col min="1282" max="1282" width="20.7109375" style="72" hidden="1"/>
    <col min="1283" max="1283" width="11.5703125" style="72" hidden="1"/>
    <col min="1284" max="1285" width="12.28515625" style="72" hidden="1"/>
    <col min="1286" max="1286" width="21.7109375" style="72" hidden="1"/>
    <col min="1287" max="1537" width="11.5703125" style="72" hidden="1"/>
    <col min="1538" max="1538" width="20.7109375" style="72" hidden="1"/>
    <col min="1539" max="1539" width="11.5703125" style="72" hidden="1"/>
    <col min="1540" max="1541" width="12.28515625" style="72" hidden="1"/>
    <col min="1542" max="1542" width="21.7109375" style="72" hidden="1"/>
    <col min="1543" max="1793" width="11.5703125" style="72" hidden="1"/>
    <col min="1794" max="1794" width="20.7109375" style="72" hidden="1"/>
    <col min="1795" max="1795" width="11.5703125" style="72" hidden="1"/>
    <col min="1796" max="1797" width="12.28515625" style="72" hidden="1"/>
    <col min="1798" max="1798" width="21.7109375" style="72" hidden="1"/>
    <col min="1799" max="2049" width="11.5703125" style="72" hidden="1"/>
    <col min="2050" max="2050" width="20.7109375" style="72" hidden="1"/>
    <col min="2051" max="2051" width="11.5703125" style="72" hidden="1"/>
    <col min="2052" max="2053" width="12.28515625" style="72" hidden="1"/>
    <col min="2054" max="2054" width="21.7109375" style="72" hidden="1"/>
    <col min="2055" max="2305" width="11.5703125" style="72" hidden="1"/>
    <col min="2306" max="2306" width="20.7109375" style="72" hidden="1"/>
    <col min="2307" max="2307" width="11.5703125" style="72" hidden="1"/>
    <col min="2308" max="2309" width="12.28515625" style="72" hidden="1"/>
    <col min="2310" max="2310" width="21.7109375" style="72" hidden="1"/>
    <col min="2311" max="2561" width="11.5703125" style="72" hidden="1"/>
    <col min="2562" max="2562" width="20.7109375" style="72" hidden="1"/>
    <col min="2563" max="2563" width="11.5703125" style="72" hidden="1"/>
    <col min="2564" max="2565" width="12.28515625" style="72" hidden="1"/>
    <col min="2566" max="2566" width="21.7109375" style="72" hidden="1"/>
    <col min="2567" max="2817" width="11.5703125" style="72" hidden="1"/>
    <col min="2818" max="2818" width="20.7109375" style="72" hidden="1"/>
    <col min="2819" max="2819" width="11.5703125" style="72" hidden="1"/>
    <col min="2820" max="2821" width="12.28515625" style="72" hidden="1"/>
    <col min="2822" max="2822" width="21.7109375" style="72" hidden="1"/>
    <col min="2823" max="3073" width="11.5703125" style="72" hidden="1"/>
    <col min="3074" max="3074" width="20.7109375" style="72" hidden="1"/>
    <col min="3075" max="3075" width="11.5703125" style="72" hidden="1"/>
    <col min="3076" max="3077" width="12.28515625" style="72" hidden="1"/>
    <col min="3078" max="3078" width="21.7109375" style="72" hidden="1"/>
    <col min="3079" max="3329" width="11.5703125" style="72" hidden="1"/>
    <col min="3330" max="3330" width="20.7109375" style="72" hidden="1"/>
    <col min="3331" max="3331" width="11.5703125" style="72" hidden="1"/>
    <col min="3332" max="3333" width="12.28515625" style="72" hidden="1"/>
    <col min="3334" max="3334" width="21.7109375" style="72" hidden="1"/>
    <col min="3335" max="3585" width="11.5703125" style="72" hidden="1"/>
    <col min="3586" max="3586" width="20.7109375" style="72" hidden="1"/>
    <col min="3587" max="3587" width="11.5703125" style="72" hidden="1"/>
    <col min="3588" max="3589" width="12.28515625" style="72" hidden="1"/>
    <col min="3590" max="3590" width="21.7109375" style="72" hidden="1"/>
    <col min="3591" max="3841" width="11.5703125" style="72" hidden="1"/>
    <col min="3842" max="3842" width="20.7109375" style="72" hidden="1"/>
    <col min="3843" max="3843" width="11.5703125" style="72" hidden="1"/>
    <col min="3844" max="3845" width="12.28515625" style="72" hidden="1"/>
    <col min="3846" max="3846" width="21.7109375" style="72" hidden="1"/>
    <col min="3847" max="4097" width="11.5703125" style="72" hidden="1"/>
    <col min="4098" max="4098" width="20.7109375" style="72" hidden="1"/>
    <col min="4099" max="4099" width="11.5703125" style="72" hidden="1"/>
    <col min="4100" max="4101" width="12.28515625" style="72" hidden="1"/>
    <col min="4102" max="4102" width="21.7109375" style="72" hidden="1"/>
    <col min="4103" max="4353" width="11.5703125" style="72" hidden="1"/>
    <col min="4354" max="4354" width="20.7109375" style="72" hidden="1"/>
    <col min="4355" max="4355" width="11.5703125" style="72" hidden="1"/>
    <col min="4356" max="4357" width="12.28515625" style="72" hidden="1"/>
    <col min="4358" max="4358" width="21.7109375" style="72" hidden="1"/>
    <col min="4359" max="4609" width="11.5703125" style="72" hidden="1"/>
    <col min="4610" max="4610" width="20.7109375" style="72" hidden="1"/>
    <col min="4611" max="4611" width="11.5703125" style="72" hidden="1"/>
    <col min="4612" max="4613" width="12.28515625" style="72" hidden="1"/>
    <col min="4614" max="4614" width="21.7109375" style="72" hidden="1"/>
    <col min="4615" max="4865" width="11.5703125" style="72" hidden="1"/>
    <col min="4866" max="4866" width="20.7109375" style="72" hidden="1"/>
    <col min="4867" max="4867" width="11.5703125" style="72" hidden="1"/>
    <col min="4868" max="4869" width="12.28515625" style="72" hidden="1"/>
    <col min="4870" max="4870" width="21.7109375" style="72" hidden="1"/>
    <col min="4871" max="5121" width="11.5703125" style="72" hidden="1"/>
    <col min="5122" max="5122" width="20.7109375" style="72" hidden="1"/>
    <col min="5123" max="5123" width="11.5703125" style="72" hidden="1"/>
    <col min="5124" max="5125" width="12.28515625" style="72" hidden="1"/>
    <col min="5126" max="5126" width="21.7109375" style="72" hidden="1"/>
    <col min="5127" max="5377" width="11.5703125" style="72" hidden="1"/>
    <col min="5378" max="5378" width="20.7109375" style="72" hidden="1"/>
    <col min="5379" max="5379" width="11.5703125" style="72" hidden="1"/>
    <col min="5380" max="5381" width="12.28515625" style="72" hidden="1"/>
    <col min="5382" max="5382" width="21.7109375" style="72" hidden="1"/>
    <col min="5383" max="5633" width="11.5703125" style="72" hidden="1"/>
    <col min="5634" max="5634" width="20.7109375" style="72" hidden="1"/>
    <col min="5635" max="5635" width="11.5703125" style="72" hidden="1"/>
    <col min="5636" max="5637" width="12.28515625" style="72" hidden="1"/>
    <col min="5638" max="5638" width="21.7109375" style="72" hidden="1"/>
    <col min="5639" max="5889" width="11.5703125" style="72" hidden="1"/>
    <col min="5890" max="5890" width="20.7109375" style="72" hidden="1"/>
    <col min="5891" max="5891" width="11.5703125" style="72" hidden="1"/>
    <col min="5892" max="5893" width="12.28515625" style="72" hidden="1"/>
    <col min="5894" max="5894" width="21.7109375" style="72" hidden="1"/>
    <col min="5895" max="6145" width="11.5703125" style="72" hidden="1"/>
    <col min="6146" max="6146" width="20.7109375" style="72" hidden="1"/>
    <col min="6147" max="6147" width="11.5703125" style="72" hidden="1"/>
    <col min="6148" max="6149" width="12.28515625" style="72" hidden="1"/>
    <col min="6150" max="6150" width="21.7109375" style="72" hidden="1"/>
    <col min="6151" max="6401" width="11.5703125" style="72" hidden="1"/>
    <col min="6402" max="6402" width="20.7109375" style="72" hidden="1"/>
    <col min="6403" max="6403" width="11.5703125" style="72" hidden="1"/>
    <col min="6404" max="6405" width="12.28515625" style="72" hidden="1"/>
    <col min="6406" max="6406" width="21.7109375" style="72" hidden="1"/>
    <col min="6407" max="6657" width="11.5703125" style="72" hidden="1"/>
    <col min="6658" max="6658" width="20.7109375" style="72" hidden="1"/>
    <col min="6659" max="6659" width="11.5703125" style="72" hidden="1"/>
    <col min="6660" max="6661" width="12.28515625" style="72" hidden="1"/>
    <col min="6662" max="6662" width="21.7109375" style="72" hidden="1"/>
    <col min="6663" max="6913" width="11.5703125" style="72" hidden="1"/>
    <col min="6914" max="6914" width="20.7109375" style="72" hidden="1"/>
    <col min="6915" max="6915" width="11.5703125" style="72" hidden="1"/>
    <col min="6916" max="6917" width="12.28515625" style="72" hidden="1"/>
    <col min="6918" max="6918" width="21.7109375" style="72" hidden="1"/>
    <col min="6919" max="7169" width="11.5703125" style="72" hidden="1"/>
    <col min="7170" max="7170" width="20.7109375" style="72" hidden="1"/>
    <col min="7171" max="7171" width="11.5703125" style="72" hidden="1"/>
    <col min="7172" max="7173" width="12.28515625" style="72" hidden="1"/>
    <col min="7174" max="7174" width="21.7109375" style="72" hidden="1"/>
    <col min="7175" max="7425" width="11.5703125" style="72" hidden="1"/>
    <col min="7426" max="7426" width="20.7109375" style="72" hidden="1"/>
    <col min="7427" max="7427" width="11.5703125" style="72" hidden="1"/>
    <col min="7428" max="7429" width="12.28515625" style="72" hidden="1"/>
    <col min="7430" max="7430" width="21.7109375" style="72" hidden="1"/>
    <col min="7431" max="7681" width="11.5703125" style="72" hidden="1"/>
    <col min="7682" max="7682" width="20.7109375" style="72" hidden="1"/>
    <col min="7683" max="7683" width="11.5703125" style="72" hidden="1"/>
    <col min="7684" max="7685" width="12.28515625" style="72" hidden="1"/>
    <col min="7686" max="7686" width="21.7109375" style="72" hidden="1"/>
    <col min="7687" max="7937" width="11.5703125" style="72" hidden="1"/>
    <col min="7938" max="7938" width="20.7109375" style="72" hidden="1"/>
    <col min="7939" max="7939" width="11.5703125" style="72" hidden="1"/>
    <col min="7940" max="7941" width="12.28515625" style="72" hidden="1"/>
    <col min="7942" max="7942" width="21.7109375" style="72" hidden="1"/>
    <col min="7943" max="8193" width="11.5703125" style="72" hidden="1"/>
    <col min="8194" max="8194" width="20.7109375" style="72" hidden="1"/>
    <col min="8195" max="8195" width="11.5703125" style="72" hidden="1"/>
    <col min="8196" max="8197" width="12.28515625" style="72" hidden="1"/>
    <col min="8198" max="8198" width="21.7109375" style="72" hidden="1"/>
    <col min="8199" max="8449" width="11.5703125" style="72" hidden="1"/>
    <col min="8450" max="8450" width="20.7109375" style="72" hidden="1"/>
    <col min="8451" max="8451" width="11.5703125" style="72" hidden="1"/>
    <col min="8452" max="8453" width="12.28515625" style="72" hidden="1"/>
    <col min="8454" max="8454" width="21.7109375" style="72" hidden="1"/>
    <col min="8455" max="8705" width="11.5703125" style="72" hidden="1"/>
    <col min="8706" max="8706" width="20.7109375" style="72" hidden="1"/>
    <col min="8707" max="8707" width="11.5703125" style="72" hidden="1"/>
    <col min="8708" max="8709" width="12.28515625" style="72" hidden="1"/>
    <col min="8710" max="8710" width="21.7109375" style="72" hidden="1"/>
    <col min="8711" max="8961" width="11.5703125" style="72" hidden="1"/>
    <col min="8962" max="8962" width="20.7109375" style="72" hidden="1"/>
    <col min="8963" max="8963" width="11.5703125" style="72" hidden="1"/>
    <col min="8964" max="8965" width="12.28515625" style="72" hidden="1"/>
    <col min="8966" max="8966" width="21.7109375" style="72" hidden="1"/>
    <col min="8967" max="9217" width="11.5703125" style="72" hidden="1"/>
    <col min="9218" max="9218" width="20.7109375" style="72" hidden="1"/>
    <col min="9219" max="9219" width="11.5703125" style="72" hidden="1"/>
    <col min="9220" max="9221" width="12.28515625" style="72" hidden="1"/>
    <col min="9222" max="9222" width="21.7109375" style="72" hidden="1"/>
    <col min="9223" max="9473" width="11.5703125" style="72" hidden="1"/>
    <col min="9474" max="9474" width="20.7109375" style="72" hidden="1"/>
    <col min="9475" max="9475" width="11.5703125" style="72" hidden="1"/>
    <col min="9476" max="9477" width="12.28515625" style="72" hidden="1"/>
    <col min="9478" max="9478" width="21.7109375" style="72" hidden="1"/>
    <col min="9479" max="9729" width="11.5703125" style="72" hidden="1"/>
    <col min="9730" max="9730" width="20.7109375" style="72" hidden="1"/>
    <col min="9731" max="9731" width="11.5703125" style="72" hidden="1"/>
    <col min="9732" max="9733" width="12.28515625" style="72" hidden="1"/>
    <col min="9734" max="9734" width="21.7109375" style="72" hidden="1"/>
    <col min="9735" max="9985" width="11.5703125" style="72" hidden="1"/>
    <col min="9986" max="9986" width="20.7109375" style="72" hidden="1"/>
    <col min="9987" max="9987" width="11.5703125" style="72" hidden="1"/>
    <col min="9988" max="9989" width="12.28515625" style="72" hidden="1"/>
    <col min="9990" max="9990" width="21.7109375" style="72" hidden="1"/>
    <col min="9991" max="10241" width="11.5703125" style="72" hidden="1"/>
    <col min="10242" max="10242" width="20.7109375" style="72" hidden="1"/>
    <col min="10243" max="10243" width="11.5703125" style="72" hidden="1"/>
    <col min="10244" max="10245" width="12.28515625" style="72" hidden="1"/>
    <col min="10246" max="10246" width="21.7109375" style="72" hidden="1"/>
    <col min="10247" max="10497" width="11.5703125" style="72" hidden="1"/>
    <col min="10498" max="10498" width="20.7109375" style="72" hidden="1"/>
    <col min="10499" max="10499" width="11.5703125" style="72" hidden="1"/>
    <col min="10500" max="10501" width="12.28515625" style="72" hidden="1"/>
    <col min="10502" max="10502" width="21.7109375" style="72" hidden="1"/>
    <col min="10503" max="10753" width="11.5703125" style="72" hidden="1"/>
    <col min="10754" max="10754" width="20.7109375" style="72" hidden="1"/>
    <col min="10755" max="10755" width="11.5703125" style="72" hidden="1"/>
    <col min="10756" max="10757" width="12.28515625" style="72" hidden="1"/>
    <col min="10758" max="10758" width="21.7109375" style="72" hidden="1"/>
    <col min="10759" max="11009" width="11.5703125" style="72" hidden="1"/>
    <col min="11010" max="11010" width="20.7109375" style="72" hidden="1"/>
    <col min="11011" max="11011" width="11.5703125" style="72" hidden="1"/>
    <col min="11012" max="11013" width="12.28515625" style="72" hidden="1"/>
    <col min="11014" max="11014" width="21.7109375" style="72" hidden="1"/>
    <col min="11015" max="11265" width="11.5703125" style="72" hidden="1"/>
    <col min="11266" max="11266" width="20.7109375" style="72" hidden="1"/>
    <col min="11267" max="11267" width="11.5703125" style="72" hidden="1"/>
    <col min="11268" max="11269" width="12.28515625" style="72" hidden="1"/>
    <col min="11270" max="11270" width="21.7109375" style="72" hidden="1"/>
    <col min="11271" max="11521" width="11.5703125" style="72" hidden="1"/>
    <col min="11522" max="11522" width="20.7109375" style="72" hidden="1"/>
    <col min="11523" max="11523" width="11.5703125" style="72" hidden="1"/>
    <col min="11524" max="11525" width="12.28515625" style="72" hidden="1"/>
    <col min="11526" max="11526" width="21.7109375" style="72" hidden="1"/>
    <col min="11527" max="11777" width="11.5703125" style="72" hidden="1"/>
    <col min="11778" max="11778" width="20.7109375" style="72" hidden="1"/>
    <col min="11779" max="11779" width="11.5703125" style="72" hidden="1"/>
    <col min="11780" max="11781" width="12.28515625" style="72" hidden="1"/>
    <col min="11782" max="11782" width="21.7109375" style="72" hidden="1"/>
    <col min="11783" max="12033" width="11.5703125" style="72" hidden="1"/>
    <col min="12034" max="12034" width="20.7109375" style="72" hidden="1"/>
    <col min="12035" max="12035" width="11.5703125" style="72" hidden="1"/>
    <col min="12036" max="12037" width="12.28515625" style="72" hidden="1"/>
    <col min="12038" max="12038" width="21.7109375" style="72" hidden="1"/>
    <col min="12039" max="12289" width="11.5703125" style="72" hidden="1"/>
    <col min="12290" max="12290" width="20.7109375" style="72" hidden="1"/>
    <col min="12291" max="12291" width="11.5703125" style="72" hidden="1"/>
    <col min="12292" max="12293" width="12.28515625" style="72" hidden="1"/>
    <col min="12294" max="12294" width="21.7109375" style="72" hidden="1"/>
    <col min="12295" max="12545" width="11.5703125" style="72" hidden="1"/>
    <col min="12546" max="12546" width="20.7109375" style="72" hidden="1"/>
    <col min="12547" max="12547" width="11.5703125" style="72" hidden="1"/>
    <col min="12548" max="12549" width="12.28515625" style="72" hidden="1"/>
    <col min="12550" max="12550" width="21.7109375" style="72" hidden="1"/>
    <col min="12551" max="12801" width="11.5703125" style="72" hidden="1"/>
    <col min="12802" max="12802" width="20.7109375" style="72" hidden="1"/>
    <col min="12803" max="12803" width="11.5703125" style="72" hidden="1"/>
    <col min="12804" max="12805" width="12.28515625" style="72" hidden="1"/>
    <col min="12806" max="12806" width="21.7109375" style="72" hidden="1"/>
    <col min="12807" max="13057" width="11.5703125" style="72" hidden="1"/>
    <col min="13058" max="13058" width="20.7109375" style="72" hidden="1"/>
    <col min="13059" max="13059" width="11.5703125" style="72" hidden="1"/>
    <col min="13060" max="13061" width="12.28515625" style="72" hidden="1"/>
    <col min="13062" max="13062" width="21.7109375" style="72" hidden="1"/>
    <col min="13063" max="13313" width="11.5703125" style="72" hidden="1"/>
    <col min="13314" max="13314" width="20.7109375" style="72" hidden="1"/>
    <col min="13315" max="13315" width="11.5703125" style="72" hidden="1"/>
    <col min="13316" max="13317" width="12.28515625" style="72" hidden="1"/>
    <col min="13318" max="13318" width="21.7109375" style="72" hidden="1"/>
    <col min="13319" max="13569" width="11.5703125" style="72" hidden="1"/>
    <col min="13570" max="13570" width="20.7109375" style="72" hidden="1"/>
    <col min="13571" max="13571" width="11.5703125" style="72" hidden="1"/>
    <col min="13572" max="13573" width="12.28515625" style="72" hidden="1"/>
    <col min="13574" max="13574" width="21.7109375" style="72" hidden="1"/>
    <col min="13575" max="13825" width="11.5703125" style="72" hidden="1"/>
    <col min="13826" max="13826" width="20.7109375" style="72" hidden="1"/>
    <col min="13827" max="13827" width="11.5703125" style="72" hidden="1"/>
    <col min="13828" max="13829" width="12.28515625" style="72" hidden="1"/>
    <col min="13830" max="13830" width="21.7109375" style="72" hidden="1"/>
    <col min="13831" max="14081" width="11.5703125" style="72" hidden="1"/>
    <col min="14082" max="14082" width="20.7109375" style="72" hidden="1"/>
    <col min="14083" max="14083" width="11.5703125" style="72" hidden="1"/>
    <col min="14084" max="14085" width="12.28515625" style="72" hidden="1"/>
    <col min="14086" max="14086" width="21.7109375" style="72" hidden="1"/>
    <col min="14087" max="14337" width="11.5703125" style="72" hidden="1"/>
    <col min="14338" max="14338" width="20.7109375" style="72" hidden="1"/>
    <col min="14339" max="14339" width="11.5703125" style="72" hidden="1"/>
    <col min="14340" max="14341" width="12.28515625" style="72" hidden="1"/>
    <col min="14342" max="14342" width="21.7109375" style="72" hidden="1"/>
    <col min="14343" max="14593" width="11.5703125" style="72" hidden="1"/>
    <col min="14594" max="14594" width="20.7109375" style="72" hidden="1"/>
    <col min="14595" max="14595" width="11.5703125" style="72" hidden="1"/>
    <col min="14596" max="14597" width="12.28515625" style="72" hidden="1"/>
    <col min="14598" max="14598" width="21.7109375" style="72" hidden="1"/>
    <col min="14599" max="14849" width="11.5703125" style="72" hidden="1"/>
    <col min="14850" max="14850" width="20.7109375" style="72" hidden="1"/>
    <col min="14851" max="14851" width="11.5703125" style="72" hidden="1"/>
    <col min="14852" max="14853" width="12.28515625" style="72" hidden="1"/>
    <col min="14854" max="14854" width="21.7109375" style="72" hidden="1"/>
    <col min="14855" max="15105" width="11.5703125" style="72" hidden="1"/>
    <col min="15106" max="15106" width="20.7109375" style="72" hidden="1"/>
    <col min="15107" max="15107" width="11.5703125" style="72" hidden="1"/>
    <col min="15108" max="15109" width="12.28515625" style="72" hidden="1"/>
    <col min="15110" max="15110" width="21.7109375" style="72" hidden="1"/>
    <col min="15111" max="15361" width="11.5703125" style="72" hidden="1"/>
    <col min="15362" max="15362" width="20.7109375" style="72" hidden="1"/>
    <col min="15363" max="15363" width="11.5703125" style="72" hidden="1"/>
    <col min="15364" max="15365" width="12.28515625" style="72" hidden="1"/>
    <col min="15366" max="15366" width="21.7109375" style="72" hidden="1"/>
    <col min="15367" max="15617" width="11.5703125" style="72" hidden="1"/>
    <col min="15618" max="15618" width="20.7109375" style="72" hidden="1"/>
    <col min="15619" max="15619" width="11.5703125" style="72" hidden="1"/>
    <col min="15620" max="15621" width="12.28515625" style="72" hidden="1"/>
    <col min="15622" max="15622" width="21.7109375" style="72" hidden="1"/>
    <col min="15623" max="15873" width="11.5703125" style="72" hidden="1"/>
    <col min="15874" max="15874" width="20.7109375" style="72" hidden="1"/>
    <col min="15875" max="15875" width="11.5703125" style="72" hidden="1"/>
    <col min="15876" max="15877" width="12.28515625" style="72" hidden="1"/>
    <col min="15878" max="15878" width="21.7109375" style="72" hidden="1"/>
    <col min="15879" max="16129" width="11.5703125" style="72" hidden="1"/>
    <col min="16130" max="16130" width="20.7109375" style="72" hidden="1"/>
    <col min="16131" max="16131" width="11.5703125" style="72" hidden="1"/>
    <col min="16132" max="16133" width="12.28515625" style="72" hidden="1"/>
    <col min="16134" max="16134" width="21.7109375" style="72" hidden="1"/>
    <col min="16135" max="16384" width="11.5703125" style="72" hidden="1"/>
  </cols>
  <sheetData>
    <row r="1" spans="2:12" x14ac:dyDescent="0.2"/>
    <row r="2" spans="2:12" ht="21" customHeight="1" x14ac:dyDescent="0.2">
      <c r="L2" s="186" t="s">
        <v>183</v>
      </c>
    </row>
    <row r="3" spans="2:12" ht="21" customHeight="1" x14ac:dyDescent="0.2">
      <c r="L3" s="187" t="s">
        <v>184</v>
      </c>
    </row>
    <row r="4" spans="2:12" ht="21" customHeight="1" x14ac:dyDescent="0.2"/>
    <row r="5" spans="2:12" x14ac:dyDescent="0.2">
      <c r="B5" s="195"/>
      <c r="C5" s="195"/>
      <c r="D5" s="195"/>
      <c r="E5" s="195"/>
      <c r="F5" s="195"/>
      <c r="G5" s="195"/>
      <c r="H5" s="195"/>
      <c r="I5" s="195"/>
      <c r="J5" s="195"/>
    </row>
    <row r="6" spans="2:12" ht="15" x14ac:dyDescent="0.25">
      <c r="B6" s="226" t="s">
        <v>188</v>
      </c>
      <c r="C6" s="226"/>
      <c r="D6" s="226"/>
      <c r="E6" s="226"/>
      <c r="F6" s="226"/>
      <c r="G6" s="226"/>
      <c r="H6" s="226"/>
      <c r="I6" s="226"/>
      <c r="J6" s="226"/>
    </row>
    <row r="7" spans="2:12" x14ac:dyDescent="0.2">
      <c r="B7" s="227" t="str">
        <f>Aux!$U$5</f>
        <v>Diciembre 2023</v>
      </c>
      <c r="C7" s="227"/>
      <c r="D7" s="227"/>
      <c r="E7" s="227"/>
      <c r="F7" s="227"/>
      <c r="G7" s="227"/>
      <c r="H7" s="227"/>
      <c r="I7" s="227"/>
      <c r="J7" s="227"/>
    </row>
    <row r="8" spans="2:12" ht="23.25" customHeight="1" x14ac:dyDescent="0.2"/>
    <row r="9" spans="2:12" x14ac:dyDescent="0.2">
      <c r="L9" s="173"/>
    </row>
    <row r="10" spans="2:12" ht="15" thickBot="1" x14ac:dyDescent="0.25">
      <c r="F10" s="73"/>
      <c r="G10" s="74" t="str">
        <f>+Aux!Q6</f>
        <v>dic-22</v>
      </c>
      <c r="H10" s="74" t="str">
        <f>+Aux!Q5</f>
        <v>dic-23</v>
      </c>
      <c r="I10" s="74" t="s">
        <v>132</v>
      </c>
    </row>
    <row r="11" spans="2:12" ht="15" thickBot="1" x14ac:dyDescent="0.25">
      <c r="F11" s="75" t="s">
        <v>96</v>
      </c>
      <c r="G11" s="76">
        <f>'CA Informe'!U13</f>
        <v>41121.857313633998</v>
      </c>
      <c r="H11" s="76">
        <f>'CA Informe'!T13</f>
        <v>43768.413292828009</v>
      </c>
      <c r="I11" s="77">
        <f>+H11/G11-1</f>
        <v>6.4358862952343943E-2</v>
      </c>
    </row>
    <row r="12" spans="2:12" x14ac:dyDescent="0.2">
      <c r="F12" s="78" t="str">
        <f>+'1'!A12</f>
        <v xml:space="preserve">Ingresos Tributarios </v>
      </c>
      <c r="G12" s="79">
        <f>'CA Informe'!U14</f>
        <v>29961.616936461</v>
      </c>
      <c r="H12" s="79">
        <f>'CA Informe'!T14</f>
        <v>31749.687223223002</v>
      </c>
      <c r="I12" s="80">
        <f>+H12/G12-1</f>
        <v>5.9678697933890801E-2</v>
      </c>
    </row>
    <row r="13" spans="2:12" x14ac:dyDescent="0.2">
      <c r="F13" s="78" t="str">
        <f>+'1'!A14</f>
        <v>Contribuciones sociales</v>
      </c>
      <c r="G13" s="79">
        <f>'CA Informe'!U17</f>
        <v>3630.2442813590001</v>
      </c>
      <c r="H13" s="79">
        <f>'CA Informe'!T17</f>
        <v>3625.7895802530002</v>
      </c>
      <c r="I13" s="80">
        <f>+H13/G13-1</f>
        <v>-1.2271078089357568E-3</v>
      </c>
    </row>
    <row r="14" spans="2:12" x14ac:dyDescent="0.2">
      <c r="F14" s="81" t="str">
        <f>+'1'!A16</f>
        <v>Donaciones</v>
      </c>
      <c r="G14" s="82">
        <f>'CA Informe'!U18</f>
        <v>1605.1675996839999</v>
      </c>
      <c r="H14" s="82">
        <f>'CA Informe'!T18</f>
        <v>1810.1334091770002</v>
      </c>
      <c r="I14" s="83">
        <f>+H14/G14-1</f>
        <v>0.12769122023977486</v>
      </c>
    </row>
    <row r="15" spans="2:12" x14ac:dyDescent="0.2">
      <c r="F15" s="84" t="str">
        <f>+'1'!A26</f>
        <v>Otros ingresos</v>
      </c>
      <c r="G15" s="85">
        <f>'CA Informe'!U19</f>
        <v>5924.8284961300005</v>
      </c>
      <c r="H15" s="221">
        <f>'CA Informe'!T19</f>
        <v>6582.803080175001</v>
      </c>
      <c r="I15" s="86">
        <f>+H15/G15-1</f>
        <v>0.11105377724853605</v>
      </c>
    </row>
    <row r="16" spans="2:12" x14ac:dyDescent="0.2">
      <c r="F16" s="87" t="s">
        <v>133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74" t="str">
        <f>+Aux!Q6</f>
        <v>dic-22</v>
      </c>
      <c r="D31" s="74" t="str">
        <f>+Aux!Q5</f>
        <v>dic-23</v>
      </c>
      <c r="E31" s="88" t="s">
        <v>132</v>
      </c>
    </row>
    <row r="32" spans="2:14" ht="15" thickBot="1" x14ac:dyDescent="0.25">
      <c r="B32" s="89" t="s">
        <v>134</v>
      </c>
      <c r="C32" s="89">
        <f>'CA Informe'!U20</f>
        <v>41336.441386599006</v>
      </c>
      <c r="D32" s="89">
        <f>'CA Informe'!T20</f>
        <v>48536.669015423002</v>
      </c>
      <c r="E32" s="90">
        <f>+D32/C32-1</f>
        <v>0.17418595765135847</v>
      </c>
      <c r="N32" s="167"/>
    </row>
    <row r="33" spans="2:15" x14ac:dyDescent="0.2">
      <c r="B33" s="92" t="str">
        <f>+'1'!A36</f>
        <v>Remuneración a los empleados</v>
      </c>
      <c r="C33" s="93">
        <f>'CA Informe'!U21</f>
        <v>18992.778125116001</v>
      </c>
      <c r="D33" s="93">
        <f>'CA Informe'!T21</f>
        <v>20529.213891817002</v>
      </c>
      <c r="E33" s="94">
        <f t="shared" ref="E33:E38" si="0">+D33/C33-1</f>
        <v>8.089578873504677E-2</v>
      </c>
      <c r="F33" s="91"/>
    </row>
    <row r="34" spans="2:15" x14ac:dyDescent="0.2">
      <c r="B34" s="82" t="str">
        <f>+'1'!A37</f>
        <v>Uso de bienes y servicios</v>
      </c>
      <c r="C34" s="82">
        <f>'CA Informe'!U22</f>
        <v>4496.3315236230001</v>
      </c>
      <c r="D34" s="82">
        <f>'CA Informe'!T22</f>
        <v>6135.0012415410001</v>
      </c>
      <c r="E34" s="83">
        <f t="shared" si="0"/>
        <v>0.36444592871070425</v>
      </c>
      <c r="F34" s="83"/>
    </row>
    <row r="35" spans="2:15" x14ac:dyDescent="0.2">
      <c r="B35" s="82" t="str">
        <f>+'1'!A42</f>
        <v>Intereses</v>
      </c>
      <c r="C35" s="82">
        <f>'CA Informe'!U23</f>
        <v>3613.5946053590001</v>
      </c>
      <c r="D35" s="82">
        <f>'CA Informe'!T23</f>
        <v>5217.3025952329999</v>
      </c>
      <c r="E35" s="83">
        <f t="shared" si="0"/>
        <v>0.4437985344276536</v>
      </c>
      <c r="F35" s="83"/>
      <c r="L35" s="167"/>
      <c r="M35" s="167"/>
    </row>
    <row r="36" spans="2:15" ht="19.149999999999999" customHeight="1" x14ac:dyDescent="0.2">
      <c r="B36" s="82" t="str">
        <f>+'1'!A46</f>
        <v>Donaciones</v>
      </c>
      <c r="C36" s="82">
        <f>'CA Informe'!U24</f>
        <v>4738.2447797530003</v>
      </c>
      <c r="D36" s="82">
        <f>'CA Informe'!T24</f>
        <v>5172.116332304</v>
      </c>
      <c r="E36" s="83">
        <f t="shared" si="0"/>
        <v>9.156799040965069E-2</v>
      </c>
      <c r="F36" s="83"/>
      <c r="M36" s="167"/>
    </row>
    <row r="37" spans="2:15" x14ac:dyDescent="0.2">
      <c r="B37" s="82" t="str">
        <f>+'1'!A56</f>
        <v>Prestaciones sociales</v>
      </c>
      <c r="C37" s="82">
        <f>'CA Informe'!U25</f>
        <v>7749.4471803929991</v>
      </c>
      <c r="D37" s="82">
        <f>'CA Informe'!T25</f>
        <v>9161.7877200439998</v>
      </c>
      <c r="E37" s="83">
        <f t="shared" si="0"/>
        <v>0.18225048919933107</v>
      </c>
      <c r="F37" s="83"/>
      <c r="L37" s="167"/>
      <c r="M37" s="167"/>
      <c r="N37" s="167"/>
    </row>
    <row r="38" spans="2:15" x14ac:dyDescent="0.2">
      <c r="B38" s="95" t="str">
        <f>+'1'!A60</f>
        <v>Otros gastos</v>
      </c>
      <c r="C38" s="95">
        <f>'CA Informe'!U26</f>
        <v>1746.0451723550002</v>
      </c>
      <c r="D38" s="95">
        <f>'CA Informe'!T26</f>
        <v>2321.2472344840003</v>
      </c>
      <c r="E38" s="96">
        <f t="shared" si="0"/>
        <v>0.32943137510766074</v>
      </c>
      <c r="F38" s="83"/>
      <c r="M38" s="167"/>
      <c r="N38" s="167"/>
    </row>
    <row r="39" spans="2:15" x14ac:dyDescent="0.2">
      <c r="B39" s="97" t="s">
        <v>135</v>
      </c>
      <c r="F39" s="83"/>
      <c r="M39" s="167"/>
      <c r="N39" s="167"/>
    </row>
    <row r="40" spans="2:15" x14ac:dyDescent="0.2">
      <c r="F40" s="73"/>
      <c r="H40" s="177"/>
      <c r="I40" s="178"/>
      <c r="M40" s="167"/>
    </row>
    <row r="41" spans="2:15" x14ac:dyDescent="0.2">
      <c r="H41" s="177"/>
      <c r="I41" s="178"/>
      <c r="M41" s="167"/>
      <c r="N41" s="167"/>
      <c r="O41" s="167"/>
    </row>
    <row r="42" spans="2:15" x14ac:dyDescent="0.2">
      <c r="H42" s="177"/>
      <c r="I42" s="178"/>
      <c r="L42" s="167"/>
      <c r="M42" s="167"/>
    </row>
    <row r="43" spans="2:15" x14ac:dyDescent="0.2">
      <c r="H43" s="179"/>
      <c r="I43" s="178"/>
      <c r="M43" s="167"/>
    </row>
    <row r="44" spans="2:15" x14ac:dyDescent="0.2">
      <c r="H44" s="177"/>
      <c r="I44" s="178"/>
      <c r="M44" s="167"/>
    </row>
    <row r="45" spans="2:15" x14ac:dyDescent="0.2">
      <c r="M45" s="167"/>
      <c r="N45" s="167"/>
    </row>
    <row r="46" spans="2:15" x14ac:dyDescent="0.2">
      <c r="M46" s="167"/>
      <c r="N46" s="167"/>
    </row>
    <row r="47" spans="2:15" x14ac:dyDescent="0.2"/>
    <row r="48" spans="2:15" x14ac:dyDescent="0.2">
      <c r="M48" s="167"/>
    </row>
    <row r="49" spans="8:14" x14ac:dyDescent="0.2">
      <c r="M49" s="167"/>
      <c r="N49" s="167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6"/>
    </row>
    <row r="55" spans="8:14" ht="15" hidden="1" x14ac:dyDescent="0.25">
      <c r="J55" s="176"/>
    </row>
    <row r="56" spans="8:14" ht="15" hidden="1" x14ac:dyDescent="0.25">
      <c r="J56" s="176"/>
    </row>
    <row r="57" spans="8:14" ht="15" hidden="1" x14ac:dyDescent="0.25">
      <c r="J57" s="176"/>
    </row>
    <row r="58" spans="8:14" ht="15" hidden="1" x14ac:dyDescent="0.25">
      <c r="J58" s="176"/>
    </row>
    <row r="59" spans="8:14" ht="15" hidden="1" x14ac:dyDescent="0.25">
      <c r="H59" s="175"/>
      <c r="I59" s="175"/>
      <c r="J59" s="176"/>
    </row>
    <row r="60" spans="8:14" ht="15" hidden="1" x14ac:dyDescent="0.25">
      <c r="H60" s="175"/>
      <c r="I60" s="175"/>
      <c r="J60" s="176"/>
    </row>
    <row r="61" spans="8:14" ht="15" hidden="1" x14ac:dyDescent="0.25">
      <c r="H61" s="175"/>
      <c r="I61" s="175"/>
      <c r="J61" s="176"/>
    </row>
    <row r="62" spans="8:14" ht="15" hidden="1" x14ac:dyDescent="0.25">
      <c r="H62" s="175"/>
      <c r="I62" s="175"/>
      <c r="J62" s="176"/>
    </row>
    <row r="63" spans="8:14" ht="15" hidden="1" x14ac:dyDescent="0.25">
      <c r="H63" s="175"/>
      <c r="I63" s="175"/>
      <c r="J63" s="176"/>
    </row>
    <row r="64" spans="8:14" ht="15" hidden="1" x14ac:dyDescent="0.25">
      <c r="H64" s="175"/>
      <c r="I64" s="175"/>
      <c r="J64" s="176"/>
    </row>
    <row r="65" spans="8:10" ht="15" hidden="1" x14ac:dyDescent="0.25">
      <c r="H65" s="175"/>
      <c r="I65" s="175"/>
      <c r="J65" s="176"/>
    </row>
    <row r="66" spans="8:10" ht="15" hidden="1" x14ac:dyDescent="0.25">
      <c r="H66" s="175"/>
      <c r="I66" s="175"/>
      <c r="J66" s="176"/>
    </row>
    <row r="67" spans="8:10" ht="15" hidden="1" x14ac:dyDescent="0.25">
      <c r="H67" s="175"/>
      <c r="I67" s="175"/>
      <c r="J67" s="176"/>
    </row>
    <row r="68" spans="8:10" hidden="1" x14ac:dyDescent="0.2">
      <c r="H68" s="174"/>
      <c r="I68" s="174"/>
    </row>
    <row r="69" spans="8:10" hidden="1" x14ac:dyDescent="0.2">
      <c r="H69" s="174"/>
      <c r="I69" s="174"/>
    </row>
  </sheetData>
  <mergeCells count="2">
    <mergeCell ref="B6:J6"/>
    <mergeCell ref="B7:J7"/>
  </mergeCells>
  <hyperlinks>
    <hyperlink ref="L2" location="'1'!A1" display="SITUFIN Acumulado"/>
    <hyperlink ref="L3" location="'2'!A1" display="SITUFIN por mes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R137"/>
  <sheetViews>
    <sheetView showGridLines="0" showRowColHeaders="0" zoomScale="85" zoomScaleNormal="85" workbookViewId="0">
      <pane ySplit="9" topLeftCell="A52" activePane="bottomLeft" state="frozen"/>
      <selection activeCell="K15" sqref="K15"/>
      <selection pane="bottomLeft" activeCell="J1" sqref="J1"/>
    </sheetView>
  </sheetViews>
  <sheetFormatPr baseColWidth="10" defaultColWidth="0" defaultRowHeight="14.25" zeroHeight="1" outlineLevelRow="2" x14ac:dyDescent="0.2"/>
  <cols>
    <col min="1" max="1" width="53.7109375" style="102" customWidth="1"/>
    <col min="2" max="2" width="12.28515625" style="102" bestFit="1" customWidth="1"/>
    <col min="3" max="3" width="11.42578125" style="135" customWidth="1"/>
    <col min="4" max="4" width="9.7109375" style="102" bestFit="1" customWidth="1"/>
    <col min="5" max="5" width="12.28515625" style="102" bestFit="1" customWidth="1"/>
    <col min="6" max="6" width="10.85546875" style="109" customWidth="1"/>
    <col min="7" max="7" width="9.42578125" style="102" customWidth="1"/>
    <col min="8" max="8" width="9.140625" style="102" bestFit="1" customWidth="1"/>
    <col min="9" max="9" width="1.85546875" style="102" customWidth="1"/>
    <col min="10" max="10" width="17.7109375" style="102" bestFit="1" customWidth="1"/>
    <col min="11" max="256" width="12.28515625" style="102" hidden="1"/>
    <col min="257" max="257" width="53.7109375" style="102" hidden="1"/>
    <col min="258" max="258" width="12.28515625" style="102" hidden="1"/>
    <col min="259" max="259" width="10.5703125" style="102" hidden="1"/>
    <col min="260" max="260" width="9.7109375" style="102" hidden="1"/>
    <col min="261" max="261" width="12.28515625" style="102" hidden="1"/>
    <col min="262" max="262" width="9.28515625" style="102" hidden="1"/>
    <col min="263" max="263" width="8.28515625" style="102" hidden="1"/>
    <col min="264" max="264" width="9.140625" style="102" hidden="1"/>
    <col min="265" max="265" width="14" style="102" hidden="1"/>
    <col min="266" max="266" width="17.7109375" style="102" hidden="1"/>
    <col min="267" max="512" width="12.28515625" style="102" hidden="1"/>
    <col min="513" max="513" width="53.7109375" style="102" hidden="1"/>
    <col min="514" max="514" width="12.28515625" style="102" hidden="1"/>
    <col min="515" max="515" width="10.5703125" style="102" hidden="1"/>
    <col min="516" max="516" width="9.7109375" style="102" hidden="1"/>
    <col min="517" max="517" width="12.28515625" style="102" hidden="1"/>
    <col min="518" max="518" width="9.28515625" style="102" hidden="1"/>
    <col min="519" max="519" width="8.28515625" style="102" hidden="1"/>
    <col min="520" max="520" width="9.140625" style="102" hidden="1"/>
    <col min="521" max="521" width="14" style="102" hidden="1"/>
    <col min="522" max="522" width="17.7109375" style="102" hidden="1"/>
    <col min="523" max="768" width="12.28515625" style="102" hidden="1"/>
    <col min="769" max="769" width="53.7109375" style="102" hidden="1"/>
    <col min="770" max="770" width="12.28515625" style="102" hidden="1"/>
    <col min="771" max="771" width="10.5703125" style="102" hidden="1"/>
    <col min="772" max="772" width="9.7109375" style="102" hidden="1"/>
    <col min="773" max="773" width="12.28515625" style="102" hidden="1"/>
    <col min="774" max="774" width="9.28515625" style="102" hidden="1"/>
    <col min="775" max="775" width="8.28515625" style="102" hidden="1"/>
    <col min="776" max="776" width="9.140625" style="102" hidden="1"/>
    <col min="777" max="777" width="14" style="102" hidden="1"/>
    <col min="778" max="778" width="17.7109375" style="102" hidden="1"/>
    <col min="779" max="1024" width="12.28515625" style="102" hidden="1"/>
    <col min="1025" max="1025" width="53.7109375" style="102" hidden="1"/>
    <col min="1026" max="1026" width="12.28515625" style="102" hidden="1"/>
    <col min="1027" max="1027" width="10.5703125" style="102" hidden="1"/>
    <col min="1028" max="1028" width="9.7109375" style="102" hidden="1"/>
    <col min="1029" max="1029" width="12.28515625" style="102" hidden="1"/>
    <col min="1030" max="1030" width="9.28515625" style="102" hidden="1"/>
    <col min="1031" max="1031" width="8.28515625" style="102" hidden="1"/>
    <col min="1032" max="1032" width="9.140625" style="102" hidden="1"/>
    <col min="1033" max="1033" width="14" style="102" hidden="1"/>
    <col min="1034" max="1034" width="17.7109375" style="102" hidden="1"/>
    <col min="1035" max="1280" width="12.28515625" style="102" hidden="1"/>
    <col min="1281" max="1281" width="53.7109375" style="102" hidden="1"/>
    <col min="1282" max="1282" width="12.28515625" style="102" hidden="1"/>
    <col min="1283" max="1283" width="10.5703125" style="102" hidden="1"/>
    <col min="1284" max="1284" width="9.7109375" style="102" hidden="1"/>
    <col min="1285" max="1285" width="12.28515625" style="102" hidden="1"/>
    <col min="1286" max="1286" width="9.28515625" style="102" hidden="1"/>
    <col min="1287" max="1287" width="8.28515625" style="102" hidden="1"/>
    <col min="1288" max="1288" width="9.140625" style="102" hidden="1"/>
    <col min="1289" max="1289" width="14" style="102" hidden="1"/>
    <col min="1290" max="1290" width="17.7109375" style="102" hidden="1"/>
    <col min="1291" max="1536" width="12.28515625" style="102" hidden="1"/>
    <col min="1537" max="1537" width="53.7109375" style="102" hidden="1"/>
    <col min="1538" max="1538" width="12.28515625" style="102" hidden="1"/>
    <col min="1539" max="1539" width="10.5703125" style="102" hidden="1"/>
    <col min="1540" max="1540" width="9.7109375" style="102" hidden="1"/>
    <col min="1541" max="1541" width="12.28515625" style="102" hidden="1"/>
    <col min="1542" max="1542" width="9.28515625" style="102" hidden="1"/>
    <col min="1543" max="1543" width="8.28515625" style="102" hidden="1"/>
    <col min="1544" max="1544" width="9.140625" style="102" hidden="1"/>
    <col min="1545" max="1545" width="14" style="102" hidden="1"/>
    <col min="1546" max="1546" width="17.7109375" style="102" hidden="1"/>
    <col min="1547" max="1792" width="12.28515625" style="102" hidden="1"/>
    <col min="1793" max="1793" width="53.7109375" style="102" hidden="1"/>
    <col min="1794" max="1794" width="12.28515625" style="102" hidden="1"/>
    <col min="1795" max="1795" width="10.5703125" style="102" hidden="1"/>
    <col min="1796" max="1796" width="9.7109375" style="102" hidden="1"/>
    <col min="1797" max="1797" width="12.28515625" style="102" hidden="1"/>
    <col min="1798" max="1798" width="9.28515625" style="102" hidden="1"/>
    <col min="1799" max="1799" width="8.28515625" style="102" hidden="1"/>
    <col min="1800" max="1800" width="9.140625" style="102" hidden="1"/>
    <col min="1801" max="1801" width="14" style="102" hidden="1"/>
    <col min="1802" max="1802" width="17.7109375" style="102" hidden="1"/>
    <col min="1803" max="2048" width="12.28515625" style="102" hidden="1"/>
    <col min="2049" max="2049" width="53.7109375" style="102" hidden="1"/>
    <col min="2050" max="2050" width="12.28515625" style="102" hidden="1"/>
    <col min="2051" max="2051" width="10.5703125" style="102" hidden="1"/>
    <col min="2052" max="2052" width="9.7109375" style="102" hidden="1"/>
    <col min="2053" max="2053" width="12.28515625" style="102" hidden="1"/>
    <col min="2054" max="2054" width="9.28515625" style="102" hidden="1"/>
    <col min="2055" max="2055" width="8.28515625" style="102" hidden="1"/>
    <col min="2056" max="2056" width="9.140625" style="102" hidden="1"/>
    <col min="2057" max="2057" width="14" style="102" hidden="1"/>
    <col min="2058" max="2058" width="17.7109375" style="102" hidden="1"/>
    <col min="2059" max="2304" width="12.28515625" style="102" hidden="1"/>
    <col min="2305" max="2305" width="53.7109375" style="102" hidden="1"/>
    <col min="2306" max="2306" width="12.28515625" style="102" hidden="1"/>
    <col min="2307" max="2307" width="10.5703125" style="102" hidden="1"/>
    <col min="2308" max="2308" width="9.7109375" style="102" hidden="1"/>
    <col min="2309" max="2309" width="12.28515625" style="102" hidden="1"/>
    <col min="2310" max="2310" width="9.28515625" style="102" hidden="1"/>
    <col min="2311" max="2311" width="8.28515625" style="102" hidden="1"/>
    <col min="2312" max="2312" width="9.140625" style="102" hidden="1"/>
    <col min="2313" max="2313" width="14" style="102" hidden="1"/>
    <col min="2314" max="2314" width="17.7109375" style="102" hidden="1"/>
    <col min="2315" max="2560" width="12.28515625" style="102" hidden="1"/>
    <col min="2561" max="2561" width="53.7109375" style="102" hidden="1"/>
    <col min="2562" max="2562" width="12.28515625" style="102" hidden="1"/>
    <col min="2563" max="2563" width="10.5703125" style="102" hidden="1"/>
    <col min="2564" max="2564" width="9.7109375" style="102" hidden="1"/>
    <col min="2565" max="2565" width="12.28515625" style="102" hidden="1"/>
    <col min="2566" max="2566" width="9.28515625" style="102" hidden="1"/>
    <col min="2567" max="2567" width="8.28515625" style="102" hidden="1"/>
    <col min="2568" max="2568" width="9.140625" style="102" hidden="1"/>
    <col min="2569" max="2569" width="14" style="102" hidden="1"/>
    <col min="2570" max="2570" width="17.7109375" style="102" hidden="1"/>
    <col min="2571" max="2816" width="12.28515625" style="102" hidden="1"/>
    <col min="2817" max="2817" width="53.7109375" style="102" hidden="1"/>
    <col min="2818" max="2818" width="12.28515625" style="102" hidden="1"/>
    <col min="2819" max="2819" width="10.5703125" style="102" hidden="1"/>
    <col min="2820" max="2820" width="9.7109375" style="102" hidden="1"/>
    <col min="2821" max="2821" width="12.28515625" style="102" hidden="1"/>
    <col min="2822" max="2822" width="9.28515625" style="102" hidden="1"/>
    <col min="2823" max="2823" width="8.28515625" style="102" hidden="1"/>
    <col min="2824" max="2824" width="9.140625" style="102" hidden="1"/>
    <col min="2825" max="2825" width="14" style="102" hidden="1"/>
    <col min="2826" max="2826" width="17.7109375" style="102" hidden="1"/>
    <col min="2827" max="3072" width="12.28515625" style="102" hidden="1"/>
    <col min="3073" max="3073" width="53.7109375" style="102" hidden="1"/>
    <col min="3074" max="3074" width="12.28515625" style="102" hidden="1"/>
    <col min="3075" max="3075" width="10.5703125" style="102" hidden="1"/>
    <col min="3076" max="3076" width="9.7109375" style="102" hidden="1"/>
    <col min="3077" max="3077" width="12.28515625" style="102" hidden="1"/>
    <col min="3078" max="3078" width="9.28515625" style="102" hidden="1"/>
    <col min="3079" max="3079" width="8.28515625" style="102" hidden="1"/>
    <col min="3080" max="3080" width="9.140625" style="102" hidden="1"/>
    <col min="3081" max="3081" width="14" style="102" hidden="1"/>
    <col min="3082" max="3082" width="17.7109375" style="102" hidden="1"/>
    <col min="3083" max="3328" width="12.28515625" style="102" hidden="1"/>
    <col min="3329" max="3329" width="53.7109375" style="102" hidden="1"/>
    <col min="3330" max="3330" width="12.28515625" style="102" hidden="1"/>
    <col min="3331" max="3331" width="10.5703125" style="102" hidden="1"/>
    <col min="3332" max="3332" width="9.7109375" style="102" hidden="1"/>
    <col min="3333" max="3333" width="12.28515625" style="102" hidden="1"/>
    <col min="3334" max="3334" width="9.28515625" style="102" hidden="1"/>
    <col min="3335" max="3335" width="8.28515625" style="102" hidden="1"/>
    <col min="3336" max="3336" width="9.140625" style="102" hidden="1"/>
    <col min="3337" max="3337" width="14" style="102" hidden="1"/>
    <col min="3338" max="3338" width="17.7109375" style="102" hidden="1"/>
    <col min="3339" max="3584" width="12.28515625" style="102" hidden="1"/>
    <col min="3585" max="3585" width="53.7109375" style="102" hidden="1"/>
    <col min="3586" max="3586" width="12.28515625" style="102" hidden="1"/>
    <col min="3587" max="3587" width="10.5703125" style="102" hidden="1"/>
    <col min="3588" max="3588" width="9.7109375" style="102" hidden="1"/>
    <col min="3589" max="3589" width="12.28515625" style="102" hidden="1"/>
    <col min="3590" max="3590" width="9.28515625" style="102" hidden="1"/>
    <col min="3591" max="3591" width="8.28515625" style="102" hidden="1"/>
    <col min="3592" max="3592" width="9.140625" style="102" hidden="1"/>
    <col min="3593" max="3593" width="14" style="102" hidden="1"/>
    <col min="3594" max="3594" width="17.7109375" style="102" hidden="1"/>
    <col min="3595" max="3840" width="12.28515625" style="102" hidden="1"/>
    <col min="3841" max="3841" width="53.7109375" style="102" hidden="1"/>
    <col min="3842" max="3842" width="12.28515625" style="102" hidden="1"/>
    <col min="3843" max="3843" width="10.5703125" style="102" hidden="1"/>
    <col min="3844" max="3844" width="9.7109375" style="102" hidden="1"/>
    <col min="3845" max="3845" width="12.28515625" style="102" hidden="1"/>
    <col min="3846" max="3846" width="9.28515625" style="102" hidden="1"/>
    <col min="3847" max="3847" width="8.28515625" style="102" hidden="1"/>
    <col min="3848" max="3848" width="9.140625" style="102" hidden="1"/>
    <col min="3849" max="3849" width="14" style="102" hidden="1"/>
    <col min="3850" max="3850" width="17.7109375" style="102" hidden="1"/>
    <col min="3851" max="4096" width="12.28515625" style="102" hidden="1"/>
    <col min="4097" max="4097" width="53.7109375" style="102" hidden="1"/>
    <col min="4098" max="4098" width="12.28515625" style="102" hidden="1"/>
    <col min="4099" max="4099" width="10.5703125" style="102" hidden="1"/>
    <col min="4100" max="4100" width="9.7109375" style="102" hidden="1"/>
    <col min="4101" max="4101" width="12.28515625" style="102" hidden="1"/>
    <col min="4102" max="4102" width="9.28515625" style="102" hidden="1"/>
    <col min="4103" max="4103" width="8.28515625" style="102" hidden="1"/>
    <col min="4104" max="4104" width="9.140625" style="102" hidden="1"/>
    <col min="4105" max="4105" width="14" style="102" hidden="1"/>
    <col min="4106" max="4106" width="17.7109375" style="102" hidden="1"/>
    <col min="4107" max="4352" width="12.28515625" style="102" hidden="1"/>
    <col min="4353" max="4353" width="53.7109375" style="102" hidden="1"/>
    <col min="4354" max="4354" width="12.28515625" style="102" hidden="1"/>
    <col min="4355" max="4355" width="10.5703125" style="102" hidden="1"/>
    <col min="4356" max="4356" width="9.7109375" style="102" hidden="1"/>
    <col min="4357" max="4357" width="12.28515625" style="102" hidden="1"/>
    <col min="4358" max="4358" width="9.28515625" style="102" hidden="1"/>
    <col min="4359" max="4359" width="8.28515625" style="102" hidden="1"/>
    <col min="4360" max="4360" width="9.140625" style="102" hidden="1"/>
    <col min="4361" max="4361" width="14" style="102" hidden="1"/>
    <col min="4362" max="4362" width="17.7109375" style="102" hidden="1"/>
    <col min="4363" max="4608" width="12.28515625" style="102" hidden="1"/>
    <col min="4609" max="4609" width="53.7109375" style="102" hidden="1"/>
    <col min="4610" max="4610" width="12.28515625" style="102" hidden="1"/>
    <col min="4611" max="4611" width="10.5703125" style="102" hidden="1"/>
    <col min="4612" max="4612" width="9.7109375" style="102" hidden="1"/>
    <col min="4613" max="4613" width="12.28515625" style="102" hidden="1"/>
    <col min="4614" max="4614" width="9.28515625" style="102" hidden="1"/>
    <col min="4615" max="4615" width="8.28515625" style="102" hidden="1"/>
    <col min="4616" max="4616" width="9.140625" style="102" hidden="1"/>
    <col min="4617" max="4617" width="14" style="102" hidden="1"/>
    <col min="4618" max="4618" width="17.7109375" style="102" hidden="1"/>
    <col min="4619" max="4864" width="12.28515625" style="102" hidden="1"/>
    <col min="4865" max="4865" width="53.7109375" style="102" hidden="1"/>
    <col min="4866" max="4866" width="12.28515625" style="102" hidden="1"/>
    <col min="4867" max="4867" width="10.5703125" style="102" hidden="1"/>
    <col min="4868" max="4868" width="9.7109375" style="102" hidden="1"/>
    <col min="4869" max="4869" width="12.28515625" style="102" hidden="1"/>
    <col min="4870" max="4870" width="9.28515625" style="102" hidden="1"/>
    <col min="4871" max="4871" width="8.28515625" style="102" hidden="1"/>
    <col min="4872" max="4872" width="9.140625" style="102" hidden="1"/>
    <col min="4873" max="4873" width="14" style="102" hidden="1"/>
    <col min="4874" max="4874" width="17.7109375" style="102" hidden="1"/>
    <col min="4875" max="5120" width="12.28515625" style="102" hidden="1"/>
    <col min="5121" max="5121" width="53.7109375" style="102" hidden="1"/>
    <col min="5122" max="5122" width="12.28515625" style="102" hidden="1"/>
    <col min="5123" max="5123" width="10.5703125" style="102" hidden="1"/>
    <col min="5124" max="5124" width="9.7109375" style="102" hidden="1"/>
    <col min="5125" max="5125" width="12.28515625" style="102" hidden="1"/>
    <col min="5126" max="5126" width="9.28515625" style="102" hidden="1"/>
    <col min="5127" max="5127" width="8.28515625" style="102" hidden="1"/>
    <col min="5128" max="5128" width="9.140625" style="102" hidden="1"/>
    <col min="5129" max="5129" width="14" style="102" hidden="1"/>
    <col min="5130" max="5130" width="17.7109375" style="102" hidden="1"/>
    <col min="5131" max="5376" width="12.28515625" style="102" hidden="1"/>
    <col min="5377" max="5377" width="53.7109375" style="102" hidden="1"/>
    <col min="5378" max="5378" width="12.28515625" style="102" hidden="1"/>
    <col min="5379" max="5379" width="10.5703125" style="102" hidden="1"/>
    <col min="5380" max="5380" width="9.7109375" style="102" hidden="1"/>
    <col min="5381" max="5381" width="12.28515625" style="102" hidden="1"/>
    <col min="5382" max="5382" width="9.28515625" style="102" hidden="1"/>
    <col min="5383" max="5383" width="8.28515625" style="102" hidden="1"/>
    <col min="5384" max="5384" width="9.140625" style="102" hidden="1"/>
    <col min="5385" max="5385" width="14" style="102" hidden="1"/>
    <col min="5386" max="5386" width="17.7109375" style="102" hidden="1"/>
    <col min="5387" max="5632" width="12.28515625" style="102" hidden="1"/>
    <col min="5633" max="5633" width="53.7109375" style="102" hidden="1"/>
    <col min="5634" max="5634" width="12.28515625" style="102" hidden="1"/>
    <col min="5635" max="5635" width="10.5703125" style="102" hidden="1"/>
    <col min="5636" max="5636" width="9.7109375" style="102" hidden="1"/>
    <col min="5637" max="5637" width="12.28515625" style="102" hidden="1"/>
    <col min="5638" max="5638" width="9.28515625" style="102" hidden="1"/>
    <col min="5639" max="5639" width="8.28515625" style="102" hidden="1"/>
    <col min="5640" max="5640" width="9.140625" style="102" hidden="1"/>
    <col min="5641" max="5641" width="14" style="102" hidden="1"/>
    <col min="5642" max="5642" width="17.7109375" style="102" hidden="1"/>
    <col min="5643" max="5888" width="12.28515625" style="102" hidden="1"/>
    <col min="5889" max="5889" width="53.7109375" style="102" hidden="1"/>
    <col min="5890" max="5890" width="12.28515625" style="102" hidden="1"/>
    <col min="5891" max="5891" width="10.5703125" style="102" hidden="1"/>
    <col min="5892" max="5892" width="9.7109375" style="102" hidden="1"/>
    <col min="5893" max="5893" width="12.28515625" style="102" hidden="1"/>
    <col min="5894" max="5894" width="9.28515625" style="102" hidden="1"/>
    <col min="5895" max="5895" width="8.28515625" style="102" hidden="1"/>
    <col min="5896" max="5896" width="9.140625" style="102" hidden="1"/>
    <col min="5897" max="5897" width="14" style="102" hidden="1"/>
    <col min="5898" max="5898" width="17.7109375" style="102" hidden="1"/>
    <col min="5899" max="6144" width="12.28515625" style="102" hidden="1"/>
    <col min="6145" max="6145" width="53.7109375" style="102" hidden="1"/>
    <col min="6146" max="6146" width="12.28515625" style="102" hidden="1"/>
    <col min="6147" max="6147" width="10.5703125" style="102" hidden="1"/>
    <col min="6148" max="6148" width="9.7109375" style="102" hidden="1"/>
    <col min="6149" max="6149" width="12.28515625" style="102" hidden="1"/>
    <col min="6150" max="6150" width="9.28515625" style="102" hidden="1"/>
    <col min="6151" max="6151" width="8.28515625" style="102" hidden="1"/>
    <col min="6152" max="6152" width="9.140625" style="102" hidden="1"/>
    <col min="6153" max="6153" width="14" style="102" hidden="1"/>
    <col min="6154" max="6154" width="17.7109375" style="102" hidden="1"/>
    <col min="6155" max="6400" width="12.28515625" style="102" hidden="1"/>
    <col min="6401" max="6401" width="53.7109375" style="102" hidden="1"/>
    <col min="6402" max="6402" width="12.28515625" style="102" hidden="1"/>
    <col min="6403" max="6403" width="10.5703125" style="102" hidden="1"/>
    <col min="6404" max="6404" width="9.7109375" style="102" hidden="1"/>
    <col min="6405" max="6405" width="12.28515625" style="102" hidden="1"/>
    <col min="6406" max="6406" width="9.28515625" style="102" hidden="1"/>
    <col min="6407" max="6407" width="8.28515625" style="102" hidden="1"/>
    <col min="6408" max="6408" width="9.140625" style="102" hidden="1"/>
    <col min="6409" max="6409" width="14" style="102" hidden="1"/>
    <col min="6410" max="6410" width="17.7109375" style="102" hidden="1"/>
    <col min="6411" max="6656" width="12.28515625" style="102" hidden="1"/>
    <col min="6657" max="6657" width="53.7109375" style="102" hidden="1"/>
    <col min="6658" max="6658" width="12.28515625" style="102" hidden="1"/>
    <col min="6659" max="6659" width="10.5703125" style="102" hidden="1"/>
    <col min="6660" max="6660" width="9.7109375" style="102" hidden="1"/>
    <col min="6661" max="6661" width="12.28515625" style="102" hidden="1"/>
    <col min="6662" max="6662" width="9.28515625" style="102" hidden="1"/>
    <col min="6663" max="6663" width="8.28515625" style="102" hidden="1"/>
    <col min="6664" max="6664" width="9.140625" style="102" hidden="1"/>
    <col min="6665" max="6665" width="14" style="102" hidden="1"/>
    <col min="6666" max="6666" width="17.7109375" style="102" hidden="1"/>
    <col min="6667" max="6912" width="12.28515625" style="102" hidden="1"/>
    <col min="6913" max="6913" width="53.7109375" style="102" hidden="1"/>
    <col min="6914" max="6914" width="12.28515625" style="102" hidden="1"/>
    <col min="6915" max="6915" width="10.5703125" style="102" hidden="1"/>
    <col min="6916" max="6916" width="9.7109375" style="102" hidden="1"/>
    <col min="6917" max="6917" width="12.28515625" style="102" hidden="1"/>
    <col min="6918" max="6918" width="9.28515625" style="102" hidden="1"/>
    <col min="6919" max="6919" width="8.28515625" style="102" hidden="1"/>
    <col min="6920" max="6920" width="9.140625" style="102" hidden="1"/>
    <col min="6921" max="6921" width="14" style="102" hidden="1"/>
    <col min="6922" max="6922" width="17.7109375" style="102" hidden="1"/>
    <col min="6923" max="7168" width="12.28515625" style="102" hidden="1"/>
    <col min="7169" max="7169" width="53.7109375" style="102" hidden="1"/>
    <col min="7170" max="7170" width="12.28515625" style="102" hidden="1"/>
    <col min="7171" max="7171" width="10.5703125" style="102" hidden="1"/>
    <col min="7172" max="7172" width="9.7109375" style="102" hidden="1"/>
    <col min="7173" max="7173" width="12.28515625" style="102" hidden="1"/>
    <col min="7174" max="7174" width="9.28515625" style="102" hidden="1"/>
    <col min="7175" max="7175" width="8.28515625" style="102" hidden="1"/>
    <col min="7176" max="7176" width="9.140625" style="102" hidden="1"/>
    <col min="7177" max="7177" width="14" style="102" hidden="1"/>
    <col min="7178" max="7178" width="17.7109375" style="102" hidden="1"/>
    <col min="7179" max="7424" width="12.28515625" style="102" hidden="1"/>
    <col min="7425" max="7425" width="53.7109375" style="102" hidden="1"/>
    <col min="7426" max="7426" width="12.28515625" style="102" hidden="1"/>
    <col min="7427" max="7427" width="10.5703125" style="102" hidden="1"/>
    <col min="7428" max="7428" width="9.7109375" style="102" hidden="1"/>
    <col min="7429" max="7429" width="12.28515625" style="102" hidden="1"/>
    <col min="7430" max="7430" width="9.28515625" style="102" hidden="1"/>
    <col min="7431" max="7431" width="8.28515625" style="102" hidden="1"/>
    <col min="7432" max="7432" width="9.140625" style="102" hidden="1"/>
    <col min="7433" max="7433" width="14" style="102" hidden="1"/>
    <col min="7434" max="7434" width="17.7109375" style="102" hidden="1"/>
    <col min="7435" max="7680" width="12.28515625" style="102" hidden="1"/>
    <col min="7681" max="7681" width="53.7109375" style="102" hidden="1"/>
    <col min="7682" max="7682" width="12.28515625" style="102" hidden="1"/>
    <col min="7683" max="7683" width="10.5703125" style="102" hidden="1"/>
    <col min="7684" max="7684" width="9.7109375" style="102" hidden="1"/>
    <col min="7685" max="7685" width="12.28515625" style="102" hidden="1"/>
    <col min="7686" max="7686" width="9.28515625" style="102" hidden="1"/>
    <col min="7687" max="7687" width="8.28515625" style="102" hidden="1"/>
    <col min="7688" max="7688" width="9.140625" style="102" hidden="1"/>
    <col min="7689" max="7689" width="14" style="102" hidden="1"/>
    <col min="7690" max="7690" width="17.7109375" style="102" hidden="1"/>
    <col min="7691" max="7936" width="12.28515625" style="102" hidden="1"/>
    <col min="7937" max="7937" width="53.7109375" style="102" hidden="1"/>
    <col min="7938" max="7938" width="12.28515625" style="102" hidden="1"/>
    <col min="7939" max="7939" width="10.5703125" style="102" hidden="1"/>
    <col min="7940" max="7940" width="9.7109375" style="102" hidden="1"/>
    <col min="7941" max="7941" width="12.28515625" style="102" hidden="1"/>
    <col min="7942" max="7942" width="9.28515625" style="102" hidden="1"/>
    <col min="7943" max="7943" width="8.28515625" style="102" hidden="1"/>
    <col min="7944" max="7944" width="9.140625" style="102" hidden="1"/>
    <col min="7945" max="7945" width="14" style="102" hidden="1"/>
    <col min="7946" max="7946" width="17.7109375" style="102" hidden="1"/>
    <col min="7947" max="8192" width="12.28515625" style="102" hidden="1"/>
    <col min="8193" max="8193" width="53.7109375" style="102" hidden="1"/>
    <col min="8194" max="8194" width="12.28515625" style="102" hidden="1"/>
    <col min="8195" max="8195" width="10.5703125" style="102" hidden="1"/>
    <col min="8196" max="8196" width="9.7109375" style="102" hidden="1"/>
    <col min="8197" max="8197" width="12.28515625" style="102" hidden="1"/>
    <col min="8198" max="8198" width="9.28515625" style="102" hidden="1"/>
    <col min="8199" max="8199" width="8.28515625" style="102" hidden="1"/>
    <col min="8200" max="8200" width="9.140625" style="102" hidden="1"/>
    <col min="8201" max="8201" width="14" style="102" hidden="1"/>
    <col min="8202" max="8202" width="17.7109375" style="102" hidden="1"/>
    <col min="8203" max="8448" width="12.28515625" style="102" hidden="1"/>
    <col min="8449" max="8449" width="53.7109375" style="102" hidden="1"/>
    <col min="8450" max="8450" width="12.28515625" style="102" hidden="1"/>
    <col min="8451" max="8451" width="10.5703125" style="102" hidden="1"/>
    <col min="8452" max="8452" width="9.7109375" style="102" hidden="1"/>
    <col min="8453" max="8453" width="12.28515625" style="102" hidden="1"/>
    <col min="8454" max="8454" width="9.28515625" style="102" hidden="1"/>
    <col min="8455" max="8455" width="8.28515625" style="102" hidden="1"/>
    <col min="8456" max="8456" width="9.140625" style="102" hidden="1"/>
    <col min="8457" max="8457" width="14" style="102" hidden="1"/>
    <col min="8458" max="8458" width="17.7109375" style="102" hidden="1"/>
    <col min="8459" max="8704" width="12.28515625" style="102" hidden="1"/>
    <col min="8705" max="8705" width="53.7109375" style="102" hidden="1"/>
    <col min="8706" max="8706" width="12.28515625" style="102" hidden="1"/>
    <col min="8707" max="8707" width="10.5703125" style="102" hidden="1"/>
    <col min="8708" max="8708" width="9.7109375" style="102" hidden="1"/>
    <col min="8709" max="8709" width="12.28515625" style="102" hidden="1"/>
    <col min="8710" max="8710" width="9.28515625" style="102" hidden="1"/>
    <col min="8711" max="8711" width="8.28515625" style="102" hidden="1"/>
    <col min="8712" max="8712" width="9.140625" style="102" hidden="1"/>
    <col min="8713" max="8713" width="14" style="102" hidden="1"/>
    <col min="8714" max="8714" width="17.7109375" style="102" hidden="1"/>
    <col min="8715" max="8960" width="12.28515625" style="102" hidden="1"/>
    <col min="8961" max="8961" width="53.7109375" style="102" hidden="1"/>
    <col min="8962" max="8962" width="12.28515625" style="102" hidden="1"/>
    <col min="8963" max="8963" width="10.5703125" style="102" hidden="1"/>
    <col min="8964" max="8964" width="9.7109375" style="102" hidden="1"/>
    <col min="8965" max="8965" width="12.28515625" style="102" hidden="1"/>
    <col min="8966" max="8966" width="9.28515625" style="102" hidden="1"/>
    <col min="8967" max="8967" width="8.28515625" style="102" hidden="1"/>
    <col min="8968" max="8968" width="9.140625" style="102" hidden="1"/>
    <col min="8969" max="8969" width="14" style="102" hidden="1"/>
    <col min="8970" max="8970" width="17.7109375" style="102" hidden="1"/>
    <col min="8971" max="9216" width="12.28515625" style="102" hidden="1"/>
    <col min="9217" max="9217" width="53.7109375" style="102" hidden="1"/>
    <col min="9218" max="9218" width="12.28515625" style="102" hidden="1"/>
    <col min="9219" max="9219" width="10.5703125" style="102" hidden="1"/>
    <col min="9220" max="9220" width="9.7109375" style="102" hidden="1"/>
    <col min="9221" max="9221" width="12.28515625" style="102" hidden="1"/>
    <col min="9222" max="9222" width="9.28515625" style="102" hidden="1"/>
    <col min="9223" max="9223" width="8.28515625" style="102" hidden="1"/>
    <col min="9224" max="9224" width="9.140625" style="102" hidden="1"/>
    <col min="9225" max="9225" width="14" style="102" hidden="1"/>
    <col min="9226" max="9226" width="17.7109375" style="102" hidden="1"/>
    <col min="9227" max="9472" width="12.28515625" style="102" hidden="1"/>
    <col min="9473" max="9473" width="53.7109375" style="102" hidden="1"/>
    <col min="9474" max="9474" width="12.28515625" style="102" hidden="1"/>
    <col min="9475" max="9475" width="10.5703125" style="102" hidden="1"/>
    <col min="9476" max="9476" width="9.7109375" style="102" hidden="1"/>
    <col min="9477" max="9477" width="12.28515625" style="102" hidden="1"/>
    <col min="9478" max="9478" width="9.28515625" style="102" hidden="1"/>
    <col min="9479" max="9479" width="8.28515625" style="102" hidden="1"/>
    <col min="9480" max="9480" width="9.140625" style="102" hidden="1"/>
    <col min="9481" max="9481" width="14" style="102" hidden="1"/>
    <col min="9482" max="9482" width="17.7109375" style="102" hidden="1"/>
    <col min="9483" max="9728" width="12.28515625" style="102" hidden="1"/>
    <col min="9729" max="9729" width="53.7109375" style="102" hidden="1"/>
    <col min="9730" max="9730" width="12.28515625" style="102" hidden="1"/>
    <col min="9731" max="9731" width="10.5703125" style="102" hidden="1"/>
    <col min="9732" max="9732" width="9.7109375" style="102" hidden="1"/>
    <col min="9733" max="9733" width="12.28515625" style="102" hidden="1"/>
    <col min="9734" max="9734" width="9.28515625" style="102" hidden="1"/>
    <col min="9735" max="9735" width="8.28515625" style="102" hidden="1"/>
    <col min="9736" max="9736" width="9.140625" style="102" hidden="1"/>
    <col min="9737" max="9737" width="14" style="102" hidden="1"/>
    <col min="9738" max="9738" width="17.7109375" style="102" hidden="1"/>
    <col min="9739" max="9984" width="12.28515625" style="102" hidden="1"/>
    <col min="9985" max="9985" width="53.7109375" style="102" hidden="1"/>
    <col min="9986" max="9986" width="12.28515625" style="102" hidden="1"/>
    <col min="9987" max="9987" width="10.5703125" style="102" hidden="1"/>
    <col min="9988" max="9988" width="9.7109375" style="102" hidden="1"/>
    <col min="9989" max="9989" width="12.28515625" style="102" hidden="1"/>
    <col min="9990" max="9990" width="9.28515625" style="102" hidden="1"/>
    <col min="9991" max="9991" width="8.28515625" style="102" hidden="1"/>
    <col min="9992" max="9992" width="9.140625" style="102" hidden="1"/>
    <col min="9993" max="9993" width="14" style="102" hidden="1"/>
    <col min="9994" max="9994" width="17.7109375" style="102" hidden="1"/>
    <col min="9995" max="10240" width="12.28515625" style="102" hidden="1"/>
    <col min="10241" max="10241" width="53.7109375" style="102" hidden="1"/>
    <col min="10242" max="10242" width="12.28515625" style="102" hidden="1"/>
    <col min="10243" max="10243" width="10.5703125" style="102" hidden="1"/>
    <col min="10244" max="10244" width="9.7109375" style="102" hidden="1"/>
    <col min="10245" max="10245" width="12.28515625" style="102" hidden="1"/>
    <col min="10246" max="10246" width="9.28515625" style="102" hidden="1"/>
    <col min="10247" max="10247" width="8.28515625" style="102" hidden="1"/>
    <col min="10248" max="10248" width="9.140625" style="102" hidden="1"/>
    <col min="10249" max="10249" width="14" style="102" hidden="1"/>
    <col min="10250" max="10250" width="17.7109375" style="102" hidden="1"/>
    <col min="10251" max="10496" width="12.28515625" style="102" hidden="1"/>
    <col min="10497" max="10497" width="53.7109375" style="102" hidden="1"/>
    <col min="10498" max="10498" width="12.28515625" style="102" hidden="1"/>
    <col min="10499" max="10499" width="10.5703125" style="102" hidden="1"/>
    <col min="10500" max="10500" width="9.7109375" style="102" hidden="1"/>
    <col min="10501" max="10501" width="12.28515625" style="102" hidden="1"/>
    <col min="10502" max="10502" width="9.28515625" style="102" hidden="1"/>
    <col min="10503" max="10503" width="8.28515625" style="102" hidden="1"/>
    <col min="10504" max="10504" width="9.140625" style="102" hidden="1"/>
    <col min="10505" max="10505" width="14" style="102" hidden="1"/>
    <col min="10506" max="10506" width="17.7109375" style="102" hidden="1"/>
    <col min="10507" max="10752" width="12.28515625" style="102" hidden="1"/>
    <col min="10753" max="10753" width="53.7109375" style="102" hidden="1"/>
    <col min="10754" max="10754" width="12.28515625" style="102" hidden="1"/>
    <col min="10755" max="10755" width="10.5703125" style="102" hidden="1"/>
    <col min="10756" max="10756" width="9.7109375" style="102" hidden="1"/>
    <col min="10757" max="10757" width="12.28515625" style="102" hidden="1"/>
    <col min="10758" max="10758" width="9.28515625" style="102" hidden="1"/>
    <col min="10759" max="10759" width="8.28515625" style="102" hidden="1"/>
    <col min="10760" max="10760" width="9.140625" style="102" hidden="1"/>
    <col min="10761" max="10761" width="14" style="102" hidden="1"/>
    <col min="10762" max="10762" width="17.7109375" style="102" hidden="1"/>
    <col min="10763" max="11008" width="12.28515625" style="102" hidden="1"/>
    <col min="11009" max="11009" width="53.7109375" style="102" hidden="1"/>
    <col min="11010" max="11010" width="12.28515625" style="102" hidden="1"/>
    <col min="11011" max="11011" width="10.5703125" style="102" hidden="1"/>
    <col min="11012" max="11012" width="9.7109375" style="102" hidden="1"/>
    <col min="11013" max="11013" width="12.28515625" style="102" hidden="1"/>
    <col min="11014" max="11014" width="9.28515625" style="102" hidden="1"/>
    <col min="11015" max="11015" width="8.28515625" style="102" hidden="1"/>
    <col min="11016" max="11016" width="9.140625" style="102" hidden="1"/>
    <col min="11017" max="11017" width="14" style="102" hidden="1"/>
    <col min="11018" max="11018" width="17.7109375" style="102" hidden="1"/>
    <col min="11019" max="11264" width="12.28515625" style="102" hidden="1"/>
    <col min="11265" max="11265" width="53.7109375" style="102" hidden="1"/>
    <col min="11266" max="11266" width="12.28515625" style="102" hidden="1"/>
    <col min="11267" max="11267" width="10.5703125" style="102" hidden="1"/>
    <col min="11268" max="11268" width="9.7109375" style="102" hidden="1"/>
    <col min="11269" max="11269" width="12.28515625" style="102" hidden="1"/>
    <col min="11270" max="11270" width="9.28515625" style="102" hidden="1"/>
    <col min="11271" max="11271" width="8.28515625" style="102" hidden="1"/>
    <col min="11272" max="11272" width="9.140625" style="102" hidden="1"/>
    <col min="11273" max="11273" width="14" style="102" hidden="1"/>
    <col min="11274" max="11274" width="17.7109375" style="102" hidden="1"/>
    <col min="11275" max="11520" width="12.28515625" style="102" hidden="1"/>
    <col min="11521" max="11521" width="53.7109375" style="102" hidden="1"/>
    <col min="11522" max="11522" width="12.28515625" style="102" hidden="1"/>
    <col min="11523" max="11523" width="10.5703125" style="102" hidden="1"/>
    <col min="11524" max="11524" width="9.7109375" style="102" hidden="1"/>
    <col min="11525" max="11525" width="12.28515625" style="102" hidden="1"/>
    <col min="11526" max="11526" width="9.28515625" style="102" hidden="1"/>
    <col min="11527" max="11527" width="8.28515625" style="102" hidden="1"/>
    <col min="11528" max="11528" width="9.140625" style="102" hidden="1"/>
    <col min="11529" max="11529" width="14" style="102" hidden="1"/>
    <col min="11530" max="11530" width="17.7109375" style="102" hidden="1"/>
    <col min="11531" max="11776" width="12.28515625" style="102" hidden="1"/>
    <col min="11777" max="11777" width="53.7109375" style="102" hidden="1"/>
    <col min="11778" max="11778" width="12.28515625" style="102" hidden="1"/>
    <col min="11779" max="11779" width="10.5703125" style="102" hidden="1"/>
    <col min="11780" max="11780" width="9.7109375" style="102" hidden="1"/>
    <col min="11781" max="11781" width="12.28515625" style="102" hidden="1"/>
    <col min="11782" max="11782" width="9.28515625" style="102" hidden="1"/>
    <col min="11783" max="11783" width="8.28515625" style="102" hidden="1"/>
    <col min="11784" max="11784" width="9.140625" style="102" hidden="1"/>
    <col min="11785" max="11785" width="14" style="102" hidden="1"/>
    <col min="11786" max="11786" width="17.7109375" style="102" hidden="1"/>
    <col min="11787" max="12032" width="12.28515625" style="102" hidden="1"/>
    <col min="12033" max="12033" width="53.7109375" style="102" hidden="1"/>
    <col min="12034" max="12034" width="12.28515625" style="102" hidden="1"/>
    <col min="12035" max="12035" width="10.5703125" style="102" hidden="1"/>
    <col min="12036" max="12036" width="9.7109375" style="102" hidden="1"/>
    <col min="12037" max="12037" width="12.28515625" style="102" hidden="1"/>
    <col min="12038" max="12038" width="9.28515625" style="102" hidden="1"/>
    <col min="12039" max="12039" width="8.28515625" style="102" hidden="1"/>
    <col min="12040" max="12040" width="9.140625" style="102" hidden="1"/>
    <col min="12041" max="12041" width="14" style="102" hidden="1"/>
    <col min="12042" max="12042" width="17.7109375" style="102" hidden="1"/>
    <col min="12043" max="12288" width="12.28515625" style="102" hidden="1"/>
    <col min="12289" max="12289" width="53.7109375" style="102" hidden="1"/>
    <col min="12290" max="12290" width="12.28515625" style="102" hidden="1"/>
    <col min="12291" max="12291" width="10.5703125" style="102" hidden="1"/>
    <col min="12292" max="12292" width="9.7109375" style="102" hidden="1"/>
    <col min="12293" max="12293" width="12.28515625" style="102" hidden="1"/>
    <col min="12294" max="12294" width="9.28515625" style="102" hidden="1"/>
    <col min="12295" max="12295" width="8.28515625" style="102" hidden="1"/>
    <col min="12296" max="12296" width="9.140625" style="102" hidden="1"/>
    <col min="12297" max="12297" width="14" style="102" hidden="1"/>
    <col min="12298" max="12298" width="17.7109375" style="102" hidden="1"/>
    <col min="12299" max="12544" width="12.28515625" style="102" hidden="1"/>
    <col min="12545" max="12545" width="53.7109375" style="102" hidden="1"/>
    <col min="12546" max="12546" width="12.28515625" style="102" hidden="1"/>
    <col min="12547" max="12547" width="10.5703125" style="102" hidden="1"/>
    <col min="12548" max="12548" width="9.7109375" style="102" hidden="1"/>
    <col min="12549" max="12549" width="12.28515625" style="102" hidden="1"/>
    <col min="12550" max="12550" width="9.28515625" style="102" hidden="1"/>
    <col min="12551" max="12551" width="8.28515625" style="102" hidden="1"/>
    <col min="12552" max="12552" width="9.140625" style="102" hidden="1"/>
    <col min="12553" max="12553" width="14" style="102" hidden="1"/>
    <col min="12554" max="12554" width="17.7109375" style="102" hidden="1"/>
    <col min="12555" max="12800" width="12.28515625" style="102" hidden="1"/>
    <col min="12801" max="12801" width="53.7109375" style="102" hidden="1"/>
    <col min="12802" max="12802" width="12.28515625" style="102" hidden="1"/>
    <col min="12803" max="12803" width="10.5703125" style="102" hidden="1"/>
    <col min="12804" max="12804" width="9.7109375" style="102" hidden="1"/>
    <col min="12805" max="12805" width="12.28515625" style="102" hidden="1"/>
    <col min="12806" max="12806" width="9.28515625" style="102" hidden="1"/>
    <col min="12807" max="12807" width="8.28515625" style="102" hidden="1"/>
    <col min="12808" max="12808" width="9.140625" style="102" hidden="1"/>
    <col min="12809" max="12809" width="14" style="102" hidden="1"/>
    <col min="12810" max="12810" width="17.7109375" style="102" hidden="1"/>
    <col min="12811" max="13056" width="12.28515625" style="102" hidden="1"/>
    <col min="13057" max="13057" width="53.7109375" style="102" hidden="1"/>
    <col min="13058" max="13058" width="12.28515625" style="102" hidden="1"/>
    <col min="13059" max="13059" width="10.5703125" style="102" hidden="1"/>
    <col min="13060" max="13060" width="9.7109375" style="102" hidden="1"/>
    <col min="13061" max="13061" width="12.28515625" style="102" hidden="1"/>
    <col min="13062" max="13062" width="9.28515625" style="102" hidden="1"/>
    <col min="13063" max="13063" width="8.28515625" style="102" hidden="1"/>
    <col min="13064" max="13064" width="9.140625" style="102" hidden="1"/>
    <col min="13065" max="13065" width="14" style="102" hidden="1"/>
    <col min="13066" max="13066" width="17.7109375" style="102" hidden="1"/>
    <col min="13067" max="13312" width="12.28515625" style="102" hidden="1"/>
    <col min="13313" max="13313" width="53.7109375" style="102" hidden="1"/>
    <col min="13314" max="13314" width="12.28515625" style="102" hidden="1"/>
    <col min="13315" max="13315" width="10.5703125" style="102" hidden="1"/>
    <col min="13316" max="13316" width="9.7109375" style="102" hidden="1"/>
    <col min="13317" max="13317" width="12.28515625" style="102" hidden="1"/>
    <col min="13318" max="13318" width="9.28515625" style="102" hidden="1"/>
    <col min="13319" max="13319" width="8.28515625" style="102" hidden="1"/>
    <col min="13320" max="13320" width="9.140625" style="102" hidden="1"/>
    <col min="13321" max="13321" width="14" style="102" hidden="1"/>
    <col min="13322" max="13322" width="17.7109375" style="102" hidden="1"/>
    <col min="13323" max="13568" width="12.28515625" style="102" hidden="1"/>
    <col min="13569" max="13569" width="53.7109375" style="102" hidden="1"/>
    <col min="13570" max="13570" width="12.28515625" style="102" hidden="1"/>
    <col min="13571" max="13571" width="10.5703125" style="102" hidden="1"/>
    <col min="13572" max="13572" width="9.7109375" style="102" hidden="1"/>
    <col min="13573" max="13573" width="12.28515625" style="102" hidden="1"/>
    <col min="13574" max="13574" width="9.28515625" style="102" hidden="1"/>
    <col min="13575" max="13575" width="8.28515625" style="102" hidden="1"/>
    <col min="13576" max="13576" width="9.140625" style="102" hidden="1"/>
    <col min="13577" max="13577" width="14" style="102" hidden="1"/>
    <col min="13578" max="13578" width="17.7109375" style="102" hidden="1"/>
    <col min="13579" max="13824" width="12.28515625" style="102" hidden="1"/>
    <col min="13825" max="13825" width="53.7109375" style="102" hidden="1"/>
    <col min="13826" max="13826" width="12.28515625" style="102" hidden="1"/>
    <col min="13827" max="13827" width="10.5703125" style="102" hidden="1"/>
    <col min="13828" max="13828" width="9.7109375" style="102" hidden="1"/>
    <col min="13829" max="13829" width="12.28515625" style="102" hidden="1"/>
    <col min="13830" max="13830" width="9.28515625" style="102" hidden="1"/>
    <col min="13831" max="13831" width="8.28515625" style="102" hidden="1"/>
    <col min="13832" max="13832" width="9.140625" style="102" hidden="1"/>
    <col min="13833" max="13833" width="14" style="102" hidden="1"/>
    <col min="13834" max="13834" width="17.7109375" style="102" hidden="1"/>
    <col min="13835" max="14080" width="12.28515625" style="102" hidden="1"/>
    <col min="14081" max="14081" width="53.7109375" style="102" hidden="1"/>
    <col min="14082" max="14082" width="12.28515625" style="102" hidden="1"/>
    <col min="14083" max="14083" width="10.5703125" style="102" hidden="1"/>
    <col min="14084" max="14084" width="9.7109375" style="102" hidden="1"/>
    <col min="14085" max="14085" width="12.28515625" style="102" hidden="1"/>
    <col min="14086" max="14086" width="9.28515625" style="102" hidden="1"/>
    <col min="14087" max="14087" width="8.28515625" style="102" hidden="1"/>
    <col min="14088" max="14088" width="9.140625" style="102" hidden="1"/>
    <col min="14089" max="14089" width="14" style="102" hidden="1"/>
    <col min="14090" max="14090" width="17.7109375" style="102" hidden="1"/>
    <col min="14091" max="14336" width="12.28515625" style="102" hidden="1"/>
    <col min="14337" max="14337" width="53.7109375" style="102" hidden="1"/>
    <col min="14338" max="14338" width="12.28515625" style="102" hidden="1"/>
    <col min="14339" max="14339" width="10.5703125" style="102" hidden="1"/>
    <col min="14340" max="14340" width="9.7109375" style="102" hidden="1"/>
    <col min="14341" max="14341" width="12.28515625" style="102" hidden="1"/>
    <col min="14342" max="14342" width="9.28515625" style="102" hidden="1"/>
    <col min="14343" max="14343" width="8.28515625" style="102" hidden="1"/>
    <col min="14344" max="14344" width="9.140625" style="102" hidden="1"/>
    <col min="14345" max="14345" width="14" style="102" hidden="1"/>
    <col min="14346" max="14346" width="17.7109375" style="102" hidden="1"/>
    <col min="14347" max="14592" width="12.28515625" style="102" hidden="1"/>
    <col min="14593" max="14593" width="53.7109375" style="102" hidden="1"/>
    <col min="14594" max="14594" width="12.28515625" style="102" hidden="1"/>
    <col min="14595" max="14595" width="10.5703125" style="102" hidden="1"/>
    <col min="14596" max="14596" width="9.7109375" style="102" hidden="1"/>
    <col min="14597" max="14597" width="12.28515625" style="102" hidden="1"/>
    <col min="14598" max="14598" width="9.28515625" style="102" hidden="1"/>
    <col min="14599" max="14599" width="8.28515625" style="102" hidden="1"/>
    <col min="14600" max="14600" width="9.140625" style="102" hidden="1"/>
    <col min="14601" max="14601" width="14" style="102" hidden="1"/>
    <col min="14602" max="14602" width="17.7109375" style="102" hidden="1"/>
    <col min="14603" max="14848" width="12.28515625" style="102" hidden="1"/>
    <col min="14849" max="14849" width="53.7109375" style="102" hidden="1"/>
    <col min="14850" max="14850" width="12.28515625" style="102" hidden="1"/>
    <col min="14851" max="14851" width="10.5703125" style="102" hidden="1"/>
    <col min="14852" max="14852" width="9.7109375" style="102" hidden="1"/>
    <col min="14853" max="14853" width="12.28515625" style="102" hidden="1"/>
    <col min="14854" max="14854" width="9.28515625" style="102" hidden="1"/>
    <col min="14855" max="14855" width="8.28515625" style="102" hidden="1"/>
    <col min="14856" max="14856" width="9.140625" style="102" hidden="1"/>
    <col min="14857" max="14857" width="14" style="102" hidden="1"/>
    <col min="14858" max="14858" width="17.7109375" style="102" hidden="1"/>
    <col min="14859" max="15104" width="12.28515625" style="102" hidden="1"/>
    <col min="15105" max="15105" width="53.7109375" style="102" hidden="1"/>
    <col min="15106" max="15106" width="12.28515625" style="102" hidden="1"/>
    <col min="15107" max="15107" width="10.5703125" style="102" hidden="1"/>
    <col min="15108" max="15108" width="9.7109375" style="102" hidden="1"/>
    <col min="15109" max="15109" width="12.28515625" style="102" hidden="1"/>
    <col min="15110" max="15110" width="9.28515625" style="102" hidden="1"/>
    <col min="15111" max="15111" width="8.28515625" style="102" hidden="1"/>
    <col min="15112" max="15112" width="9.140625" style="102" hidden="1"/>
    <col min="15113" max="15113" width="14" style="102" hidden="1"/>
    <col min="15114" max="15114" width="17.7109375" style="102" hidden="1"/>
    <col min="15115" max="15360" width="12.28515625" style="102" hidden="1"/>
    <col min="15361" max="15361" width="53.7109375" style="102" hidden="1"/>
    <col min="15362" max="15362" width="12.28515625" style="102" hidden="1"/>
    <col min="15363" max="15363" width="10.5703125" style="102" hidden="1"/>
    <col min="15364" max="15364" width="9.7109375" style="102" hidden="1"/>
    <col min="15365" max="15365" width="12.28515625" style="102" hidden="1"/>
    <col min="15366" max="15366" width="9.28515625" style="102" hidden="1"/>
    <col min="15367" max="15367" width="8.28515625" style="102" hidden="1"/>
    <col min="15368" max="15368" width="9.140625" style="102" hidden="1"/>
    <col min="15369" max="15369" width="14" style="102" hidden="1"/>
    <col min="15370" max="15370" width="17.7109375" style="102" hidden="1"/>
    <col min="15371" max="15616" width="12.28515625" style="102" hidden="1"/>
    <col min="15617" max="15617" width="53.7109375" style="102" hidden="1"/>
    <col min="15618" max="15618" width="12.28515625" style="102" hidden="1"/>
    <col min="15619" max="15619" width="10.5703125" style="102" hidden="1"/>
    <col min="15620" max="15620" width="9.7109375" style="102" hidden="1"/>
    <col min="15621" max="15621" width="12.28515625" style="102" hidden="1"/>
    <col min="15622" max="15622" width="9.28515625" style="102" hidden="1"/>
    <col min="15623" max="15623" width="8.28515625" style="102" hidden="1"/>
    <col min="15624" max="15624" width="9.140625" style="102" hidden="1"/>
    <col min="15625" max="15625" width="14" style="102" hidden="1"/>
    <col min="15626" max="15626" width="17.7109375" style="102" hidden="1"/>
    <col min="15627" max="15872" width="12.28515625" style="102" hidden="1"/>
    <col min="15873" max="15873" width="53.7109375" style="102" hidden="1"/>
    <col min="15874" max="15874" width="12.28515625" style="102" hidden="1"/>
    <col min="15875" max="15875" width="10.5703125" style="102" hidden="1"/>
    <col min="15876" max="15876" width="9.7109375" style="102" hidden="1"/>
    <col min="15877" max="15877" width="12.28515625" style="102" hidden="1"/>
    <col min="15878" max="15878" width="9.28515625" style="102" hidden="1"/>
    <col min="15879" max="15879" width="8.28515625" style="102" hidden="1"/>
    <col min="15880" max="15880" width="9.140625" style="102" hidden="1"/>
    <col min="15881" max="15881" width="14" style="102" hidden="1"/>
    <col min="15882" max="15882" width="17.7109375" style="102" hidden="1"/>
    <col min="15883" max="16128" width="12.28515625" style="102" hidden="1"/>
    <col min="16129" max="16129" width="53.7109375" style="102" hidden="1"/>
    <col min="16130" max="16130" width="12.28515625" style="102" hidden="1"/>
    <col min="16131" max="16131" width="10.5703125" style="102" hidden="1"/>
    <col min="16132" max="16132" width="9.7109375" style="102" hidden="1"/>
    <col min="16133" max="16133" width="12.28515625" style="102" hidden="1"/>
    <col min="16134" max="16134" width="9.28515625" style="102" hidden="1"/>
    <col min="16135" max="16135" width="8.28515625" style="102" hidden="1"/>
    <col min="16136" max="16136" width="9.140625" style="102" hidden="1"/>
    <col min="16137" max="16137" width="14" style="102" hidden="1"/>
    <col min="16138" max="16138" width="17.7109375" style="102" hidden="1"/>
    <col min="16139" max="16384" width="12.28515625" style="102" hidden="1"/>
  </cols>
  <sheetData>
    <row r="1" spans="1:248" ht="15.75" x14ac:dyDescent="0.25">
      <c r="A1" s="98"/>
      <c r="B1" s="98"/>
      <c r="C1" s="99"/>
      <c r="D1" s="98"/>
      <c r="E1" s="98"/>
      <c r="F1" s="100"/>
      <c r="G1" s="98"/>
      <c r="H1" s="98"/>
      <c r="I1" s="101"/>
      <c r="J1" s="191" t="s">
        <v>186</v>
      </c>
    </row>
    <row r="2" spans="1:248" ht="25.5" customHeight="1" x14ac:dyDescent="0.3">
      <c r="A2" s="230" t="s">
        <v>136</v>
      </c>
      <c r="B2" s="230"/>
      <c r="C2" s="230"/>
      <c r="D2" s="230"/>
      <c r="E2" s="230"/>
      <c r="F2" s="230"/>
      <c r="G2" s="230"/>
      <c r="H2" s="230"/>
      <c r="I2" s="101"/>
    </row>
    <row r="3" spans="1:248" ht="15.75" x14ac:dyDescent="0.25">
      <c r="A3" s="231" t="s">
        <v>137</v>
      </c>
      <c r="B3" s="231"/>
      <c r="C3" s="231"/>
      <c r="D3" s="231"/>
      <c r="E3" s="231"/>
      <c r="F3" s="231"/>
      <c r="G3" s="231"/>
      <c r="H3" s="231"/>
      <c r="I3" s="101"/>
    </row>
    <row r="4" spans="1:248" ht="8.1" customHeight="1" x14ac:dyDescent="0.3">
      <c r="A4" s="103"/>
      <c r="B4" s="103"/>
      <c r="C4" s="104"/>
      <c r="D4" s="103"/>
      <c r="E4" s="103"/>
      <c r="F4" s="104"/>
      <c r="G4" s="103"/>
      <c r="H4" s="103"/>
      <c r="I4" s="101"/>
    </row>
    <row r="5" spans="1:248" ht="18.75" x14ac:dyDescent="0.3">
      <c r="A5" s="230" t="s">
        <v>138</v>
      </c>
      <c r="B5" s="230"/>
      <c r="C5" s="230"/>
      <c r="D5" s="230"/>
      <c r="E5" s="230"/>
      <c r="F5" s="230"/>
      <c r="G5" s="230"/>
      <c r="H5" s="230"/>
      <c r="I5" s="105"/>
      <c r="J5" s="106"/>
      <c r="K5" s="172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</row>
    <row r="6" spans="1:248" ht="18.75" x14ac:dyDescent="0.3">
      <c r="A6" s="230" t="s">
        <v>139</v>
      </c>
      <c r="B6" s="230"/>
      <c r="C6" s="230"/>
      <c r="D6" s="230"/>
      <c r="E6" s="230"/>
      <c r="F6" s="230"/>
      <c r="G6" s="230"/>
      <c r="H6" s="230"/>
      <c r="I6" s="105"/>
      <c r="J6" s="1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</row>
    <row r="7" spans="1:248" ht="6" customHeight="1" thickBot="1" x14ac:dyDescent="0.25">
      <c r="A7" s="107"/>
      <c r="B7" s="107"/>
      <c r="C7" s="108"/>
      <c r="D7" s="107"/>
      <c r="E7" s="107"/>
      <c r="G7" s="107"/>
      <c r="H7" s="107"/>
      <c r="I7" s="101"/>
      <c r="K7" s="135"/>
      <c r="L7" s="135"/>
    </row>
    <row r="8" spans="1:248" s="3" customFormat="1" ht="16.5" customHeight="1" x14ac:dyDescent="0.2">
      <c r="A8" s="232" t="s">
        <v>140</v>
      </c>
      <c r="B8" s="228" t="s">
        <v>187</v>
      </c>
      <c r="C8" s="228" t="s">
        <v>208</v>
      </c>
      <c r="D8" s="228" t="s">
        <v>141</v>
      </c>
      <c r="E8" s="234" t="s">
        <v>189</v>
      </c>
      <c r="F8" s="234" t="s">
        <v>209</v>
      </c>
      <c r="G8" s="228" t="s">
        <v>141</v>
      </c>
      <c r="H8" s="228" t="s">
        <v>142</v>
      </c>
      <c r="I8" s="110"/>
    </row>
    <row r="9" spans="1:248" s="3" customFormat="1" ht="23.25" customHeight="1" thickBot="1" x14ac:dyDescent="0.25">
      <c r="A9" s="233"/>
      <c r="B9" s="229"/>
      <c r="C9" s="229"/>
      <c r="D9" s="229"/>
      <c r="E9" s="235"/>
      <c r="F9" s="235"/>
      <c r="G9" s="229"/>
      <c r="H9" s="229"/>
      <c r="I9" s="110"/>
    </row>
    <row r="10" spans="1:248" s="10" customFormat="1" ht="12.75" x14ac:dyDescent="0.2">
      <c r="A10" s="8" t="s">
        <v>1</v>
      </c>
      <c r="B10" s="112">
        <v>44407.778108072998</v>
      </c>
      <c r="C10" s="112">
        <f>IF($A10="","",SUM('Situfin serie mensual'!HV2:IG2))</f>
        <v>41121.857313633998</v>
      </c>
      <c r="D10" s="112">
        <f>IFERROR((C10/B10*100),0)</f>
        <v>92.600573740838328</v>
      </c>
      <c r="E10" s="112">
        <v>49084.186866153002</v>
      </c>
      <c r="F10" s="112">
        <f>IF($A10="","",'2'!N10)</f>
        <v>43768.413292828009</v>
      </c>
      <c r="G10" s="112">
        <f>IFERROR((F10/E10*100),0)</f>
        <v>89.17008936539888</v>
      </c>
      <c r="H10" s="112">
        <f>IF(C10&lt;&gt;0,F10/C10*100-100," ")</f>
        <v>6.4358862952343969</v>
      </c>
      <c r="I10" s="113"/>
    </row>
    <row r="11" spans="1:248" s="10" customFormat="1" ht="6.75" customHeight="1" x14ac:dyDescent="0.2">
      <c r="A11" s="8"/>
      <c r="B11" s="112"/>
      <c r="C11" s="112" t="s">
        <v>143</v>
      </c>
      <c r="D11" s="112"/>
      <c r="E11" s="112"/>
      <c r="F11" s="112" t="str">
        <f>IF($A11="","",'2'!N11)</f>
        <v/>
      </c>
      <c r="G11" s="112"/>
      <c r="H11" s="112"/>
      <c r="I11" s="113"/>
    </row>
    <row r="12" spans="1:248" s="10" customFormat="1" ht="12.75" outlineLevel="1" x14ac:dyDescent="0.2">
      <c r="A12" s="10" t="s">
        <v>93</v>
      </c>
      <c r="B12" s="114">
        <v>27607.256062516997</v>
      </c>
      <c r="C12" s="114">
        <f>IF($A12="","",SUM('Situfin serie mensual'!HV4:IG4))</f>
        <v>29961.616936461</v>
      </c>
      <c r="D12" s="114">
        <f>IFERROR((C12/B12*100),0)</f>
        <v>108.52805098997351</v>
      </c>
      <c r="E12" s="114">
        <v>32376.951988366</v>
      </c>
      <c r="F12" s="114">
        <f>IF($A12="","",'2'!N12)</f>
        <v>31749.687223223002</v>
      </c>
      <c r="G12" s="114">
        <f>IFERROR((F12/E12*100),0)</f>
        <v>98.062619466562523</v>
      </c>
      <c r="H12" s="114">
        <f>IF(C12&lt;&gt;0,F12/C12*100-100," ")</f>
        <v>5.9678697933890845</v>
      </c>
      <c r="I12" s="113"/>
      <c r="L12" s="115"/>
    </row>
    <row r="13" spans="1:248" s="117" customFormat="1" ht="6" customHeight="1" x14ac:dyDescent="0.2">
      <c r="A13" s="13"/>
      <c r="B13" s="116"/>
      <c r="C13" s="116"/>
      <c r="D13" s="116"/>
      <c r="E13" s="202"/>
      <c r="F13" s="202" t="str">
        <f>IF($A13="","",'2'!N13)</f>
        <v/>
      </c>
      <c r="G13" s="116"/>
      <c r="H13" s="116"/>
      <c r="I13" s="113"/>
    </row>
    <row r="14" spans="1:248" s="16" customFormat="1" ht="12.75" outlineLevel="2" x14ac:dyDescent="0.2">
      <c r="A14" s="10" t="s">
        <v>10</v>
      </c>
      <c r="B14" s="114">
        <v>3306.1542182190001</v>
      </c>
      <c r="C14" s="114">
        <f>IF($A14="","",SUM('Situfin serie mensual'!HV13:IG13))</f>
        <v>3630.2442813589996</v>
      </c>
      <c r="D14" s="114">
        <f>IFERROR((C14/B14*100),0)</f>
        <v>109.8026299364397</v>
      </c>
      <c r="E14" s="203">
        <v>3678.2154902480002</v>
      </c>
      <c r="F14" s="203">
        <f>IF($A14="","",'2'!N14)</f>
        <v>3625.7895802530002</v>
      </c>
      <c r="G14" s="114">
        <f>IFERROR((F14/E14*100),0)</f>
        <v>98.574691718470646</v>
      </c>
      <c r="H14" s="114">
        <f>IF(C14&lt;&gt;0,F14/C14*100-100," ")</f>
        <v>-0.1227107808935699</v>
      </c>
      <c r="I14" s="113"/>
      <c r="L14" s="118"/>
    </row>
    <row r="15" spans="1:248" s="117" customFormat="1" ht="8.25" customHeight="1" x14ac:dyDescent="0.2">
      <c r="A15" s="13"/>
      <c r="B15" s="116"/>
      <c r="C15" s="116" t="str">
        <f>IF($A15="","",SUM('Situfin serie mensual'!HV14:IG14))</f>
        <v/>
      </c>
      <c r="D15" s="116"/>
      <c r="E15" s="202"/>
      <c r="F15" s="202" t="str">
        <f>IF($A15="","",'2'!N15)</f>
        <v/>
      </c>
      <c r="G15" s="116"/>
      <c r="H15" s="116"/>
      <c r="I15" s="113"/>
    </row>
    <row r="16" spans="1:248" s="16" customFormat="1" ht="12.75" outlineLevel="2" x14ac:dyDescent="0.2">
      <c r="A16" s="10" t="s">
        <v>11</v>
      </c>
      <c r="B16" s="114">
        <v>2880.2090064860004</v>
      </c>
      <c r="C16" s="114">
        <f>IF($A16="","",SUM('Situfin serie mensual'!HV15:IG15))</f>
        <v>1605.1675996840002</v>
      </c>
      <c r="D16" s="114">
        <f t="shared" ref="D16:D33" si="0">IFERROR((C16/B16*100),0)</f>
        <v>55.730941611157071</v>
      </c>
      <c r="E16" s="203">
        <v>2463.185671961</v>
      </c>
      <c r="F16" s="203">
        <f>IF($A16="","",'2'!N16)</f>
        <v>1810.133409177</v>
      </c>
      <c r="G16" s="114">
        <f t="shared" ref="G16:G33" si="1">IFERROR((F16/E16*100),0)</f>
        <v>73.48749344323322</v>
      </c>
      <c r="H16" s="114">
        <f t="shared" ref="H16:H33" si="2">IF(C16&lt;&gt;0,F16/C16*100-100," ")</f>
        <v>12.769122023977445</v>
      </c>
      <c r="I16" s="113"/>
    </row>
    <row r="17" spans="1:11" s="117" customFormat="1" ht="12.75" customHeight="1" x14ac:dyDescent="0.2">
      <c r="A17" s="13" t="s">
        <v>144</v>
      </c>
      <c r="B17" s="116">
        <v>1385.1563684960001</v>
      </c>
      <c r="C17" s="116">
        <f>IF($A17="","",SUM('Situfin serie mensual'!HV16:IG16))</f>
        <v>228.14545263700001</v>
      </c>
      <c r="D17" s="116">
        <f t="shared" si="0"/>
        <v>16.470736288403298</v>
      </c>
      <c r="E17" s="202">
        <v>901.51954092899996</v>
      </c>
      <c r="F17" s="202">
        <f>IF($A17="","",'2'!N17)</f>
        <v>290.77132491000003</v>
      </c>
      <c r="G17" s="116">
        <f t="shared" si="1"/>
        <v>32.253468916532341</v>
      </c>
      <c r="H17" s="116">
        <f t="shared" si="2"/>
        <v>27.449976122313259</v>
      </c>
      <c r="I17" s="113"/>
    </row>
    <row r="18" spans="1:11" s="117" customFormat="1" ht="12.75" customHeight="1" x14ac:dyDescent="0.2">
      <c r="A18" s="169" t="s">
        <v>180</v>
      </c>
      <c r="B18" s="116">
        <v>108.80049864900001</v>
      </c>
      <c r="C18" s="116">
        <f>IF($A18="","",SUM('Situfin serie mensual'!HV17:IG17))</f>
        <v>76.041959796</v>
      </c>
      <c r="D18" s="116">
        <f t="shared" si="0"/>
        <v>69.891186842183558</v>
      </c>
      <c r="E18" s="202">
        <v>140.42475430799999</v>
      </c>
      <c r="F18" s="202">
        <f>IF($A18="","",'2'!N18)</f>
        <v>146.99055795499999</v>
      </c>
      <c r="G18" s="116">
        <f t="shared" si="1"/>
        <v>104.67567394321297</v>
      </c>
      <c r="H18" s="116">
        <f t="shared" si="2"/>
        <v>93.301906407115069</v>
      </c>
      <c r="I18" s="113"/>
    </row>
    <row r="19" spans="1:11" s="117" customFormat="1" ht="12.75" customHeight="1" x14ac:dyDescent="0.2">
      <c r="A19" s="169" t="s">
        <v>181</v>
      </c>
      <c r="B19" s="116">
        <v>1276.3558698470001</v>
      </c>
      <c r="C19" s="116">
        <f>IF($A19="","",SUM('Situfin serie mensual'!HV18:IG18))</f>
        <v>152.10349284099999</v>
      </c>
      <c r="D19" s="116">
        <f t="shared" si="0"/>
        <v>11.917012835866302</v>
      </c>
      <c r="E19" s="202">
        <v>761.09478662100003</v>
      </c>
      <c r="F19" s="202">
        <f>IF($A19="","",'2'!N19)</f>
        <v>143.78076695500002</v>
      </c>
      <c r="G19" s="116">
        <f t="shared" si="1"/>
        <v>18.891308872753857</v>
      </c>
      <c r="H19" s="116">
        <f t="shared" si="2"/>
        <v>-5.4717519831711314</v>
      </c>
      <c r="I19" s="113"/>
    </row>
    <row r="20" spans="1:11" s="117" customFormat="1" ht="12.75" customHeight="1" x14ac:dyDescent="0.2">
      <c r="A20" s="13" t="s">
        <v>145</v>
      </c>
      <c r="B20" s="116">
        <v>9.2089999999999996</v>
      </c>
      <c r="C20" s="116">
        <f>IF($A20="","",SUM('Situfin serie mensual'!HV19:IG19))</f>
        <v>74.514333765000003</v>
      </c>
      <c r="D20" s="116">
        <f t="shared" si="0"/>
        <v>809.14685378434149</v>
      </c>
      <c r="E20" s="202">
        <v>20.460999999999999</v>
      </c>
      <c r="F20" s="202">
        <f>IF($A20="","",'2'!N20)</f>
        <v>110.143970318</v>
      </c>
      <c r="G20" s="116">
        <f t="shared" si="1"/>
        <v>538.31176539758565</v>
      </c>
      <c r="H20" s="116">
        <f t="shared" si="2"/>
        <v>47.815815766892797</v>
      </c>
      <c r="I20" s="113"/>
    </row>
    <row r="21" spans="1:11" s="117" customFormat="1" ht="12.75" customHeight="1" x14ac:dyDescent="0.2">
      <c r="A21" s="169" t="s">
        <v>180</v>
      </c>
      <c r="B21" s="116">
        <v>0</v>
      </c>
      <c r="C21" s="116">
        <f>IF($A21="","",SUM('Situfin serie mensual'!HV20:IG20))</f>
        <v>0</v>
      </c>
      <c r="D21" s="116">
        <f t="shared" si="0"/>
        <v>0</v>
      </c>
      <c r="E21" s="202">
        <v>0</v>
      </c>
      <c r="F21" s="202">
        <f>IF($A21="","",'2'!N21)</f>
        <v>0</v>
      </c>
      <c r="G21" s="116">
        <f t="shared" si="1"/>
        <v>0</v>
      </c>
      <c r="H21" s="116" t="str">
        <f t="shared" si="2"/>
        <v xml:space="preserve"> </v>
      </c>
      <c r="I21" s="113"/>
    </row>
    <row r="22" spans="1:11" s="117" customFormat="1" ht="12.75" customHeight="1" x14ac:dyDescent="0.2">
      <c r="A22" s="169" t="s">
        <v>181</v>
      </c>
      <c r="B22" s="116">
        <v>9.2089999999999996</v>
      </c>
      <c r="C22" s="116">
        <f>IF($A22="","",SUM('Situfin serie mensual'!HV21:IG21))</f>
        <v>74.514333765000003</v>
      </c>
      <c r="D22" s="116">
        <f t="shared" si="0"/>
        <v>809.14685378434149</v>
      </c>
      <c r="E22" s="202">
        <v>20.460999999999999</v>
      </c>
      <c r="F22" s="202">
        <f>IF($A22="","",'2'!N22)</f>
        <v>110.143970318</v>
      </c>
      <c r="G22" s="116">
        <f t="shared" si="1"/>
        <v>538.31176539758565</v>
      </c>
      <c r="H22" s="116">
        <f t="shared" si="2"/>
        <v>47.815815766892797</v>
      </c>
      <c r="I22" s="113"/>
    </row>
    <row r="23" spans="1:11" s="117" customFormat="1" ht="12.75" customHeight="1" x14ac:dyDescent="0.2">
      <c r="A23" s="13" t="s">
        <v>146</v>
      </c>
      <c r="B23" s="116">
        <v>1485.8436379899999</v>
      </c>
      <c r="C23" s="116">
        <f>IF($A23="","",SUM('Situfin serie mensual'!HV22:IG22))</f>
        <v>1302.5078132819999</v>
      </c>
      <c r="D23" s="116">
        <f t="shared" si="0"/>
        <v>87.661162990473841</v>
      </c>
      <c r="E23" s="202">
        <v>1541.2051310320001</v>
      </c>
      <c r="F23" s="202">
        <f>IF($A23="","",'2'!N23)</f>
        <v>1409.2181139489999</v>
      </c>
      <c r="G23" s="116">
        <f t="shared" si="1"/>
        <v>91.436116164846865</v>
      </c>
      <c r="H23" s="116">
        <f t="shared" si="2"/>
        <v>8.192680272536407</v>
      </c>
      <c r="I23" s="113"/>
    </row>
    <row r="24" spans="1:11" s="117" customFormat="1" ht="12.75" customHeight="1" x14ac:dyDescent="0.2">
      <c r="A24" s="169" t="s">
        <v>180</v>
      </c>
      <c r="B24" s="116">
        <v>1485.8436379899999</v>
      </c>
      <c r="C24" s="116">
        <f>IF($A24="","",SUM('Situfin serie mensual'!HV23:IG23))</f>
        <v>1302.5078132819999</v>
      </c>
      <c r="D24" s="116">
        <f t="shared" si="0"/>
        <v>87.661162990473841</v>
      </c>
      <c r="E24" s="202">
        <v>1541.2051310320001</v>
      </c>
      <c r="F24" s="202">
        <f>IF($A24="","",'2'!N24)</f>
        <v>1409.2181139489999</v>
      </c>
      <c r="G24" s="116">
        <f t="shared" si="1"/>
        <v>91.436116164846865</v>
      </c>
      <c r="H24" s="116">
        <f t="shared" si="2"/>
        <v>8.192680272536407</v>
      </c>
      <c r="I24" s="113"/>
    </row>
    <row r="25" spans="1:11" s="117" customFormat="1" ht="12.75" customHeight="1" x14ac:dyDescent="0.2">
      <c r="A25" s="169" t="s">
        <v>181</v>
      </c>
      <c r="B25" s="116">
        <v>0</v>
      </c>
      <c r="C25" s="116">
        <f>IF($A25="","",SUM('Situfin serie mensual'!HV24:IG24))</f>
        <v>0</v>
      </c>
      <c r="D25" s="116">
        <f t="shared" si="0"/>
        <v>0</v>
      </c>
      <c r="E25" s="202">
        <v>0</v>
      </c>
      <c r="F25" s="202">
        <f>IF($A25="","",'2'!N25)</f>
        <v>0</v>
      </c>
      <c r="G25" s="116">
        <f t="shared" si="1"/>
        <v>0</v>
      </c>
      <c r="H25" s="116" t="str">
        <f t="shared" si="2"/>
        <v xml:space="preserve"> </v>
      </c>
      <c r="I25" s="113"/>
    </row>
    <row r="26" spans="1:11" s="16" customFormat="1" ht="12.75" outlineLevel="2" x14ac:dyDescent="0.2">
      <c r="A26" s="10" t="s">
        <v>17</v>
      </c>
      <c r="B26" s="114">
        <v>10614.158820851</v>
      </c>
      <c r="C26" s="114">
        <f>IF($A26="","",SUM('Situfin serie mensual'!HV25:IG25))</f>
        <v>5924.8284961299996</v>
      </c>
      <c r="D26" s="114">
        <f t="shared" si="0"/>
        <v>55.820047505704942</v>
      </c>
      <c r="E26" s="203">
        <v>10565.833715577999</v>
      </c>
      <c r="F26" s="203">
        <f>IF($A26="","",'2'!N26)</f>
        <v>6582.803080175001</v>
      </c>
      <c r="G26" s="114">
        <f t="shared" si="1"/>
        <v>62.302732158934901</v>
      </c>
      <c r="H26" s="114">
        <f t="shared" si="2"/>
        <v>11.105377724853625</v>
      </c>
      <c r="I26" s="113"/>
      <c r="K26" s="119"/>
    </row>
    <row r="27" spans="1:11" s="117" customFormat="1" ht="12.75" customHeight="1" x14ac:dyDescent="0.2">
      <c r="A27" s="13" t="s">
        <v>18</v>
      </c>
      <c r="B27" s="116">
        <v>3590.4800832210003</v>
      </c>
      <c r="C27" s="116">
        <f>IF($A27="","",SUM('Situfin serie mensual'!HV26:IG26))</f>
        <v>2573.4801908879995</v>
      </c>
      <c r="D27" s="116">
        <f t="shared" si="0"/>
        <v>71.675100021146605</v>
      </c>
      <c r="E27" s="202">
        <v>3746.4567776680001</v>
      </c>
      <c r="F27" s="202">
        <f>IF($A27="","",'2'!N27)</f>
        <v>3275.598202445</v>
      </c>
      <c r="G27" s="116">
        <f t="shared" si="1"/>
        <v>87.431896237807706</v>
      </c>
      <c r="H27" s="116">
        <f t="shared" si="2"/>
        <v>27.282821684154058</v>
      </c>
      <c r="I27" s="113"/>
    </row>
    <row r="28" spans="1:11" s="117" customFormat="1" ht="14.25" customHeight="1" x14ac:dyDescent="0.2">
      <c r="A28" s="169" t="s">
        <v>177</v>
      </c>
      <c r="B28" s="116">
        <v>2454.655191676</v>
      </c>
      <c r="C28" s="116">
        <f>IF($A28="","",SUM('Situfin serie mensual'!HV27:IG27))</f>
        <v>1804.8987285520002</v>
      </c>
      <c r="D28" s="116">
        <f t="shared" si="0"/>
        <v>73.529623821407014</v>
      </c>
      <c r="E28" s="202">
        <v>2597.9610234389997</v>
      </c>
      <c r="F28" s="202">
        <f>IF($A28="","",'2'!N28)</f>
        <v>2212.9066445560002</v>
      </c>
      <c r="G28" s="116">
        <f t="shared" si="1"/>
        <v>85.178592926952717</v>
      </c>
      <c r="H28" s="116">
        <f t="shared" si="2"/>
        <v>22.605584986550937</v>
      </c>
      <c r="I28" s="113"/>
    </row>
    <row r="29" spans="1:11" s="117" customFormat="1" ht="14.25" customHeight="1" x14ac:dyDescent="0.2">
      <c r="A29" s="169" t="s">
        <v>178</v>
      </c>
      <c r="B29" s="116">
        <v>1135.8248915450001</v>
      </c>
      <c r="C29" s="116">
        <f>IF($A29="","",SUM('Situfin serie mensual'!HV28:IG28))</f>
        <v>768.58146233600019</v>
      </c>
      <c r="D29" s="116">
        <f t="shared" si="0"/>
        <v>67.66724941998244</v>
      </c>
      <c r="E29" s="202">
        <v>1148.4957542290003</v>
      </c>
      <c r="F29" s="202">
        <f>IF($A29="","",'2'!N29)</f>
        <v>1062.6915578889998</v>
      </c>
      <c r="G29" s="116">
        <f t="shared" si="1"/>
        <v>92.528993161354606</v>
      </c>
      <c r="H29" s="116">
        <f t="shared" si="2"/>
        <v>38.266613230442942</v>
      </c>
      <c r="I29" s="113"/>
    </row>
    <row r="30" spans="1:11" s="117" customFormat="1" ht="12.75" customHeight="1" x14ac:dyDescent="0.2">
      <c r="A30" s="13" t="s">
        <v>21</v>
      </c>
      <c r="B30" s="116">
        <v>2407.078498291</v>
      </c>
      <c r="C30" s="116">
        <f>IF($A30="","",SUM('Situfin serie mensual'!HV29:IG29))</f>
        <v>2602.8337233689999</v>
      </c>
      <c r="D30" s="116">
        <f t="shared" si="0"/>
        <v>108.13248197833947</v>
      </c>
      <c r="E30" s="202">
        <v>2516.9229736009997</v>
      </c>
      <c r="F30" s="202">
        <f>IF($A30="","",'2'!N30)</f>
        <v>2677.5372540919998</v>
      </c>
      <c r="G30" s="116">
        <f t="shared" si="1"/>
        <v>106.38137448684839</v>
      </c>
      <c r="H30" s="116">
        <f t="shared" si="2"/>
        <v>2.8700846332322101</v>
      </c>
      <c r="I30" s="113"/>
    </row>
    <row r="31" spans="1:11" s="117" customFormat="1" ht="14.25" customHeight="1" x14ac:dyDescent="0.2">
      <c r="A31" s="169" t="s">
        <v>179</v>
      </c>
      <c r="B31" s="116">
        <v>602.75311839900007</v>
      </c>
      <c r="C31" s="116">
        <f>IF($A31="","",SUM('Situfin serie mensual'!HV30:IG30))</f>
        <v>988.96637305100012</v>
      </c>
      <c r="D31" s="116">
        <f t="shared" si="0"/>
        <v>164.07486628652185</v>
      </c>
      <c r="E31" s="202">
        <v>565.49755947099993</v>
      </c>
      <c r="F31" s="202">
        <f>IF($A31="","",'2'!N31)</f>
        <v>1006.1268537030002</v>
      </c>
      <c r="G31" s="116">
        <f t="shared" si="1"/>
        <v>177.91886752688924</v>
      </c>
      <c r="H31" s="116">
        <f t="shared" si="2"/>
        <v>1.7351935434426764</v>
      </c>
      <c r="I31" s="113"/>
    </row>
    <row r="32" spans="1:11" s="117" customFormat="1" ht="14.25" customHeight="1" x14ac:dyDescent="0.2">
      <c r="A32" s="169" t="s">
        <v>23</v>
      </c>
      <c r="B32" s="116">
        <v>1804.3253798920002</v>
      </c>
      <c r="C32" s="116">
        <f>IF($A32="","",SUM('Situfin serie mensual'!HV31:IG31))</f>
        <v>1613.8673503179998</v>
      </c>
      <c r="D32" s="116">
        <f t="shared" si="0"/>
        <v>89.444363433750482</v>
      </c>
      <c r="E32" s="202">
        <v>1951.4254141300003</v>
      </c>
      <c r="F32" s="202">
        <f>IF($A32="","",'2'!N32)</f>
        <v>1671.410400389</v>
      </c>
      <c r="G32" s="116">
        <f t="shared" si="1"/>
        <v>85.650744747226796</v>
      </c>
      <c r="H32" s="116">
        <f t="shared" si="2"/>
        <v>3.565537778533141</v>
      </c>
      <c r="I32" s="113"/>
    </row>
    <row r="33" spans="1:13" s="117" customFormat="1" ht="12.75" customHeight="1" x14ac:dyDescent="0.2">
      <c r="A33" s="170" t="s">
        <v>17</v>
      </c>
      <c r="B33" s="116">
        <v>4616.6002393389999</v>
      </c>
      <c r="C33" s="116">
        <f>IF($A33="","",SUM('Situfin serie mensual'!HV32:IG32))</f>
        <v>748.514581873</v>
      </c>
      <c r="D33" s="116">
        <f t="shared" si="0"/>
        <v>16.213545532809043</v>
      </c>
      <c r="E33" s="202">
        <v>4302.4539643089993</v>
      </c>
      <c r="F33" s="202">
        <f>IF($A33="","",'2'!N33)</f>
        <v>629.66762363800001</v>
      </c>
      <c r="G33" s="116">
        <f t="shared" si="1"/>
        <v>14.6350810226305</v>
      </c>
      <c r="H33" s="116">
        <f t="shared" si="2"/>
        <v>-15.877707811330879</v>
      </c>
      <c r="I33" s="113"/>
    </row>
    <row r="34" spans="1:13" s="117" customFormat="1" ht="8.25" customHeight="1" x14ac:dyDescent="0.2">
      <c r="A34" s="13"/>
      <c r="B34" s="116"/>
      <c r="C34" s="116" t="str">
        <f>IF($A34="","",SUM('Situfin serie mensual'!HV33:IG33))</f>
        <v/>
      </c>
      <c r="D34" s="116"/>
      <c r="E34" s="202"/>
      <c r="F34" s="202" t="str">
        <f>IF($A34="","",'2'!N34)</f>
        <v/>
      </c>
      <c r="G34" s="116"/>
      <c r="H34" s="116"/>
      <c r="I34" s="113"/>
    </row>
    <row r="35" spans="1:13" s="10" customFormat="1" ht="12.75" x14ac:dyDescent="0.2">
      <c r="A35" s="111" t="s">
        <v>24</v>
      </c>
      <c r="B35" s="120">
        <v>44719.71704932701</v>
      </c>
      <c r="C35" s="120">
        <f>IF($A35="","",SUM('Situfin serie mensual'!HV34:IG34))</f>
        <v>41336.441386598999</v>
      </c>
      <c r="D35" s="120">
        <f t="shared" ref="D35:D70" si="3">IFERROR((C35/B35*100),0)</f>
        <v>92.434487769687436</v>
      </c>
      <c r="E35" s="204">
        <v>51886.439575220007</v>
      </c>
      <c r="F35" s="204">
        <f>IF($A35="","",'2'!N35)</f>
        <v>48536.669015423009</v>
      </c>
      <c r="G35" s="120">
        <f t="shared" ref="G35:G70" si="4">IFERROR((F35/E35*100),0)</f>
        <v>93.544034651017398</v>
      </c>
      <c r="H35" s="120">
        <f t="shared" ref="H35:H70" si="5">IF(C35&lt;&gt;0,F35/C35*100-100," ")</f>
        <v>17.41859576513589</v>
      </c>
      <c r="I35" s="113"/>
      <c r="M35" s="225"/>
    </row>
    <row r="36" spans="1:13" s="117" customFormat="1" ht="12.75" x14ac:dyDescent="0.2">
      <c r="A36" s="121" t="s">
        <v>25</v>
      </c>
      <c r="B36" s="122">
        <v>19697.713720847001</v>
      </c>
      <c r="C36" s="122">
        <f>IF($A36="","",SUM('Situfin serie mensual'!HV35:IG35))</f>
        <v>18992.778125116001</v>
      </c>
      <c r="D36" s="122">
        <f t="shared" si="3"/>
        <v>96.421231388976196</v>
      </c>
      <c r="E36" s="204">
        <v>21097.381216390004</v>
      </c>
      <c r="F36" s="204">
        <f>IF($A36="","",'2'!N36)</f>
        <v>20529.213891816999</v>
      </c>
      <c r="G36" s="122">
        <f t="shared" si="4"/>
        <v>97.306929619626857</v>
      </c>
      <c r="H36" s="122">
        <f t="shared" si="5"/>
        <v>8.0895788735046494</v>
      </c>
      <c r="I36" s="113"/>
    </row>
    <row r="37" spans="1:13" s="117" customFormat="1" ht="12.75" x14ac:dyDescent="0.2">
      <c r="A37" s="153" t="s">
        <v>26</v>
      </c>
      <c r="B37" s="114">
        <v>5306.6343772140008</v>
      </c>
      <c r="C37" s="114">
        <f>IF($A37="","",SUM('Situfin serie mensual'!HV36:IG36))</f>
        <v>4496.3315236230001</v>
      </c>
      <c r="D37" s="114">
        <f t="shared" si="3"/>
        <v>84.730380953503484</v>
      </c>
      <c r="E37" s="203">
        <v>7759.7099901840011</v>
      </c>
      <c r="F37" s="203">
        <f>IF($A37="","",'2'!N37)</f>
        <v>6135.001241541001</v>
      </c>
      <c r="G37" s="114">
        <f t="shared" si="4"/>
        <v>79.06224909567176</v>
      </c>
      <c r="H37" s="114">
        <f t="shared" si="5"/>
        <v>36.444592871070455</v>
      </c>
      <c r="I37" s="113"/>
    </row>
    <row r="38" spans="1:13" s="117" customFormat="1" ht="12.75" customHeight="1" x14ac:dyDescent="0.2">
      <c r="A38" s="31" t="s">
        <v>27</v>
      </c>
      <c r="B38" s="116">
        <v>2168.0989966030002</v>
      </c>
      <c r="C38" s="116">
        <f>IF($A38="","",SUM('Situfin serie mensual'!HV37:IG37))</f>
        <v>1864.8219138009999</v>
      </c>
      <c r="D38" s="116">
        <f t="shared" si="3"/>
        <v>86.011843403959972</v>
      </c>
      <c r="E38" s="202">
        <v>2198.361908373</v>
      </c>
      <c r="F38" s="202">
        <f>IF($A38="","",'2'!N38)</f>
        <v>1861.8942254020001</v>
      </c>
      <c r="G38" s="116">
        <f t="shared" si="4"/>
        <v>84.694618220526834</v>
      </c>
      <c r="H38" s="116">
        <f t="shared" si="5"/>
        <v>-0.1569956024933532</v>
      </c>
      <c r="I38" s="113"/>
    </row>
    <row r="39" spans="1:13" s="117" customFormat="1" ht="12.75" customHeight="1" x14ac:dyDescent="0.2">
      <c r="A39" s="31" t="s">
        <v>28</v>
      </c>
      <c r="B39" s="116">
        <v>2945.9882758400004</v>
      </c>
      <c r="C39" s="116">
        <f>IF($A39="","",SUM('Situfin serie mensual'!HV38:IG38))</f>
        <v>2460.173703467</v>
      </c>
      <c r="D39" s="116">
        <f t="shared" si="3"/>
        <v>83.509283578717628</v>
      </c>
      <c r="E39" s="202">
        <v>5331.156971669001</v>
      </c>
      <c r="F39" s="202">
        <f>IF($A39="","",'2'!N39)</f>
        <v>4054.3336078490001</v>
      </c>
      <c r="G39" s="116">
        <f t="shared" si="4"/>
        <v>76.049788618017914</v>
      </c>
      <c r="H39" s="116">
        <f t="shared" si="5"/>
        <v>64.798672635815507</v>
      </c>
      <c r="I39" s="113"/>
    </row>
    <row r="40" spans="1:13" s="117" customFormat="1" ht="12.75" customHeight="1" x14ac:dyDescent="0.2">
      <c r="A40" s="31" t="s">
        <v>29</v>
      </c>
      <c r="B40" s="116">
        <v>100.86336800000001</v>
      </c>
      <c r="C40" s="116">
        <f>IF($A40="","",SUM('Situfin serie mensual'!HV39:IG39))</f>
        <v>79.652641543000001</v>
      </c>
      <c r="D40" s="116">
        <f t="shared" si="3"/>
        <v>78.970832644612855</v>
      </c>
      <c r="E40" s="202">
        <v>118.188766</v>
      </c>
      <c r="F40" s="202">
        <f>IF($A40="","",'2'!N40)</f>
        <v>106.77313140399998</v>
      </c>
      <c r="G40" s="116">
        <f t="shared" si="4"/>
        <v>90.34118471462844</v>
      </c>
      <c r="H40" s="116">
        <f t="shared" si="5"/>
        <v>34.048450039612504</v>
      </c>
      <c r="I40" s="113"/>
    </row>
    <row r="41" spans="1:13" s="117" customFormat="1" ht="12.75" customHeight="1" x14ac:dyDescent="0.2">
      <c r="A41" s="31" t="s">
        <v>30</v>
      </c>
      <c r="B41" s="116">
        <v>91.683736771000554</v>
      </c>
      <c r="C41" s="116">
        <f>IF($A41="","",SUM('Situfin serie mensual'!HV40:IG40))</f>
        <v>91.683264811999919</v>
      </c>
      <c r="D41" s="116">
        <f t="shared" si="3"/>
        <v>99.999485231495512</v>
      </c>
      <c r="E41" s="202">
        <v>112.0023441420002</v>
      </c>
      <c r="F41" s="202">
        <f>IF($A41="","",'2'!N41)</f>
        <v>112.00027688599984</v>
      </c>
      <c r="G41" s="116">
        <f t="shared" si="4"/>
        <v>99.998154274344714</v>
      </c>
      <c r="H41" s="116">
        <f t="shared" si="5"/>
        <v>22.160000645331237</v>
      </c>
      <c r="I41" s="113"/>
    </row>
    <row r="42" spans="1:13" s="117" customFormat="1" ht="12.75" x14ac:dyDescent="0.2">
      <c r="A42" s="153" t="s">
        <v>31</v>
      </c>
      <c r="B42" s="114">
        <v>4114.0603696620001</v>
      </c>
      <c r="C42" s="114">
        <f>IF($A42="","",SUM('Situfin serie mensual'!HV41:IG41))</f>
        <v>3613.5946053590001</v>
      </c>
      <c r="D42" s="114">
        <f t="shared" si="3"/>
        <v>87.835235282555729</v>
      </c>
      <c r="E42" s="203">
        <v>5244.0037177670001</v>
      </c>
      <c r="F42" s="203">
        <f>IF($A42="","",'2'!N42)</f>
        <v>5217.3025952329999</v>
      </c>
      <c r="G42" s="114">
        <f>IFERROR((F42/E42*100),0)</f>
        <v>99.490825636840512</v>
      </c>
      <c r="H42" s="114">
        <f t="shared" si="5"/>
        <v>44.379853442765352</v>
      </c>
      <c r="I42" s="113"/>
    </row>
    <row r="43" spans="1:13" s="117" customFormat="1" ht="12.75" customHeight="1" x14ac:dyDescent="0.2">
      <c r="A43" s="31" t="s">
        <v>32</v>
      </c>
      <c r="B43" s="116">
        <v>3623.4735453019998</v>
      </c>
      <c r="C43" s="116">
        <f>IF($A43="","",SUM('Situfin serie mensual'!HV42:IG42))</f>
        <v>3267.2260069729996</v>
      </c>
      <c r="D43" s="116">
        <f t="shared" si="3"/>
        <v>90.168341678914928</v>
      </c>
      <c r="E43" s="202">
        <v>4849.1718393020001</v>
      </c>
      <c r="F43" s="202">
        <f>IF($A43="","",'2'!N43)</f>
        <v>4829.657104934</v>
      </c>
      <c r="G43" s="116">
        <f t="shared" si="4"/>
        <v>99.597565625333488</v>
      </c>
      <c r="H43" s="116">
        <f t="shared" si="5"/>
        <v>47.821335121182898</v>
      </c>
      <c r="I43" s="113"/>
    </row>
    <row r="44" spans="1:13" s="117" customFormat="1" ht="12.75" customHeight="1" x14ac:dyDescent="0.2">
      <c r="A44" s="31" t="s">
        <v>33</v>
      </c>
      <c r="B44" s="116">
        <v>490.58682436000004</v>
      </c>
      <c r="C44" s="116">
        <f>IF($A44="","",SUM('Situfin serie mensual'!HV43:IG43))</f>
        <v>346.36859838600003</v>
      </c>
      <c r="D44" s="116">
        <f t="shared" si="3"/>
        <v>70.60291495554506</v>
      </c>
      <c r="E44" s="202">
        <v>394.83187846499999</v>
      </c>
      <c r="F44" s="202">
        <f>IF($A44="","",'2'!N44)</f>
        <v>387.64549029900002</v>
      </c>
      <c r="G44" s="116">
        <f t="shared" si="4"/>
        <v>98.179886539572564</v>
      </c>
      <c r="H44" s="116">
        <f t="shared" si="5"/>
        <v>11.917042164139886</v>
      </c>
      <c r="I44" s="113"/>
    </row>
    <row r="45" spans="1:13" s="117" customFormat="1" ht="12.75" customHeight="1" x14ac:dyDescent="0.2">
      <c r="A45" s="13" t="s">
        <v>34</v>
      </c>
      <c r="B45" s="116">
        <v>0</v>
      </c>
      <c r="C45" s="116">
        <f>IF($A45="","",SUM('Situfin serie mensual'!HV44:IG44))</f>
        <v>0</v>
      </c>
      <c r="D45" s="116">
        <f t="shared" si="3"/>
        <v>0</v>
      </c>
      <c r="E45" s="202">
        <v>0</v>
      </c>
      <c r="F45" s="202">
        <f>IF($A45="","",'2'!N45)</f>
        <v>0</v>
      </c>
      <c r="G45" s="116">
        <f t="shared" si="4"/>
        <v>0</v>
      </c>
      <c r="H45" s="116" t="str">
        <f t="shared" si="5"/>
        <v xml:space="preserve"> </v>
      </c>
      <c r="I45" s="113"/>
    </row>
    <row r="46" spans="1:13" s="117" customFormat="1" ht="12.75" x14ac:dyDescent="0.2">
      <c r="A46" s="153" t="s">
        <v>11</v>
      </c>
      <c r="B46" s="114">
        <v>5338.5140283299988</v>
      </c>
      <c r="C46" s="114">
        <f>IF($A46="","",SUM('Situfin serie mensual'!HV45:IG45))</f>
        <v>4738.2447797530003</v>
      </c>
      <c r="D46" s="114">
        <f t="shared" si="3"/>
        <v>88.755873911887505</v>
      </c>
      <c r="E46" s="203">
        <v>5496.8092197080005</v>
      </c>
      <c r="F46" s="203">
        <f>IF($A46="","",'2'!N46)</f>
        <v>5172.116332304</v>
      </c>
      <c r="G46" s="114">
        <f t="shared" si="4"/>
        <v>94.093066096602698</v>
      </c>
      <c r="H46" s="114">
        <f t="shared" si="5"/>
        <v>9.156799040965069</v>
      </c>
      <c r="I46" s="113"/>
    </row>
    <row r="47" spans="1:13" s="117" customFormat="1" ht="12.75" customHeight="1" x14ac:dyDescent="0.2">
      <c r="A47" s="13" t="s">
        <v>166</v>
      </c>
      <c r="B47" s="116">
        <v>0</v>
      </c>
      <c r="C47" s="116">
        <f>IF($A47="","",SUM('Situfin serie mensual'!HV46:IG46))</f>
        <v>0</v>
      </c>
      <c r="D47" s="116">
        <f t="shared" si="3"/>
        <v>0</v>
      </c>
      <c r="E47" s="202">
        <v>0</v>
      </c>
      <c r="F47" s="202">
        <f>IF($A47="","",'2'!N47)</f>
        <v>0</v>
      </c>
      <c r="G47" s="116">
        <f t="shared" si="4"/>
        <v>0</v>
      </c>
      <c r="H47" s="116" t="str">
        <f t="shared" si="5"/>
        <v xml:space="preserve"> </v>
      </c>
      <c r="I47" s="113"/>
    </row>
    <row r="48" spans="1:13" s="117" customFormat="1" ht="12.75" customHeight="1" x14ac:dyDescent="0.2">
      <c r="A48" s="13" t="s">
        <v>13</v>
      </c>
      <c r="B48" s="116">
        <v>0</v>
      </c>
      <c r="C48" s="116">
        <f>IF($A48="","",SUM('Situfin serie mensual'!HV47:IG47))</f>
        <v>0</v>
      </c>
      <c r="D48" s="116">
        <f t="shared" si="3"/>
        <v>0</v>
      </c>
      <c r="E48" s="202">
        <v>0</v>
      </c>
      <c r="F48" s="202">
        <f>IF($A48="","",'2'!N48)</f>
        <v>0</v>
      </c>
      <c r="G48" s="116">
        <f t="shared" si="4"/>
        <v>0</v>
      </c>
      <c r="H48" s="116" t="str">
        <f t="shared" si="5"/>
        <v xml:space="preserve"> </v>
      </c>
      <c r="I48" s="113"/>
    </row>
    <row r="49" spans="1:9" s="117" customFormat="1" ht="12.75" customHeight="1" x14ac:dyDescent="0.2">
      <c r="A49" s="13" t="s">
        <v>14</v>
      </c>
      <c r="B49" s="116">
        <v>0</v>
      </c>
      <c r="C49" s="116">
        <f>IF($A49="","",SUM('Situfin serie mensual'!HV48:IG48))</f>
        <v>0</v>
      </c>
      <c r="D49" s="116">
        <f t="shared" si="3"/>
        <v>0</v>
      </c>
      <c r="E49" s="202">
        <v>0</v>
      </c>
      <c r="F49" s="202">
        <f>IF($A49="","",'2'!N49)</f>
        <v>0</v>
      </c>
      <c r="G49" s="116">
        <f t="shared" si="4"/>
        <v>0</v>
      </c>
      <c r="H49" s="116" t="str">
        <f t="shared" si="5"/>
        <v xml:space="preserve"> </v>
      </c>
      <c r="I49" s="113"/>
    </row>
    <row r="50" spans="1:9" s="117" customFormat="1" ht="12.75" customHeight="1" x14ac:dyDescent="0.2">
      <c r="A50" s="13" t="s">
        <v>147</v>
      </c>
      <c r="B50" s="116">
        <v>63.003786437000002</v>
      </c>
      <c r="C50" s="116">
        <f>IF($A50="","",SUM('Situfin serie mensual'!HV49:IG49))</f>
        <v>54.680177331000003</v>
      </c>
      <c r="D50" s="116">
        <f t="shared" si="3"/>
        <v>86.788716080861093</v>
      </c>
      <c r="E50" s="202">
        <v>73.524197801999989</v>
      </c>
      <c r="F50" s="202">
        <f>IF($A50="","",'2'!N50)</f>
        <v>64.222594618000002</v>
      </c>
      <c r="G50" s="116">
        <f t="shared" si="4"/>
        <v>87.348922583216591</v>
      </c>
      <c r="H50" s="116">
        <f t="shared" si="5"/>
        <v>17.451328347448666</v>
      </c>
      <c r="I50" s="113"/>
    </row>
    <row r="51" spans="1:9" s="117" customFormat="1" ht="12.75" customHeight="1" x14ac:dyDescent="0.2">
      <c r="A51" s="13" t="s">
        <v>13</v>
      </c>
      <c r="B51" s="116">
        <v>62.996486437000002</v>
      </c>
      <c r="C51" s="116">
        <f>IF($A51="","",SUM('Situfin serie mensual'!HV50:IG50))</f>
        <v>54.672877343000003</v>
      </c>
      <c r="D51" s="116">
        <f t="shared" si="3"/>
        <v>86.787185183218</v>
      </c>
      <c r="E51" s="202">
        <v>73.524197801999989</v>
      </c>
      <c r="F51" s="202">
        <f>IF($A51="","",'2'!N51)</f>
        <v>64.222594618000002</v>
      </c>
      <c r="G51" s="116">
        <f t="shared" si="4"/>
        <v>87.348922583216591</v>
      </c>
      <c r="H51" s="116">
        <f t="shared" si="5"/>
        <v>17.467010589342408</v>
      </c>
      <c r="I51" s="113"/>
    </row>
    <row r="52" spans="1:9" s="117" customFormat="1" ht="12.75" customHeight="1" x14ac:dyDescent="0.2">
      <c r="A52" s="13" t="s">
        <v>14</v>
      </c>
      <c r="B52" s="116">
        <v>7.3000000000000001E-3</v>
      </c>
      <c r="C52" s="116">
        <f>IF($A52="","",SUM('Situfin serie mensual'!HV51:IG51))</f>
        <v>7.2999880000000003E-3</v>
      </c>
      <c r="D52" s="116">
        <f t="shared" si="3"/>
        <v>99.999835616438361</v>
      </c>
      <c r="E52" s="202">
        <v>0</v>
      </c>
      <c r="F52" s="202">
        <f>IF($A52="","",'2'!N52)</f>
        <v>0</v>
      </c>
      <c r="G52" s="116">
        <f t="shared" si="4"/>
        <v>0</v>
      </c>
      <c r="H52" s="116">
        <f t="shared" si="5"/>
        <v>-100</v>
      </c>
      <c r="I52" s="113"/>
    </row>
    <row r="53" spans="1:9" s="117" customFormat="1" ht="12.75" customHeight="1" x14ac:dyDescent="0.2">
      <c r="A53" s="13" t="s">
        <v>148</v>
      </c>
      <c r="B53" s="116">
        <v>5275.5102418929991</v>
      </c>
      <c r="C53" s="116">
        <f>IF($A53="","",SUM('Situfin serie mensual'!HV52:IG52))</f>
        <v>4683.5646024219996</v>
      </c>
      <c r="D53" s="116">
        <f t="shared" si="3"/>
        <v>88.779367069172949</v>
      </c>
      <c r="E53" s="202">
        <v>5423.2850219060001</v>
      </c>
      <c r="F53" s="202">
        <f>IF($A53="","",'2'!N53)</f>
        <v>5107.8937376859994</v>
      </c>
      <c r="G53" s="116">
        <f t="shared" si="4"/>
        <v>94.184497349004218</v>
      </c>
      <c r="H53" s="116">
        <f t="shared" si="5"/>
        <v>9.0599611894873249</v>
      </c>
      <c r="I53" s="113"/>
    </row>
    <row r="54" spans="1:9" s="117" customFormat="1" ht="12.75" customHeight="1" x14ac:dyDescent="0.2">
      <c r="A54" s="13" t="s">
        <v>13</v>
      </c>
      <c r="B54" s="116">
        <v>3540.5896625929995</v>
      </c>
      <c r="C54" s="116">
        <f>IF($A54="","",SUM('Situfin serie mensual'!HV53:IG53))</f>
        <v>3301.5879141839996</v>
      </c>
      <c r="D54" s="116">
        <f t="shared" si="3"/>
        <v>93.249662593378204</v>
      </c>
      <c r="E54" s="202">
        <v>3712.7878512529996</v>
      </c>
      <c r="F54" s="202">
        <f>IF($A54="","",'2'!N54)</f>
        <v>3554.8244203120003</v>
      </c>
      <c r="G54" s="116">
        <f t="shared" si="4"/>
        <v>95.745422650860874</v>
      </c>
      <c r="H54" s="116">
        <f t="shared" si="5"/>
        <v>7.6701427528271324</v>
      </c>
      <c r="I54" s="113"/>
    </row>
    <row r="55" spans="1:9" s="117" customFormat="1" ht="12.75" customHeight="1" x14ac:dyDescent="0.2">
      <c r="A55" s="13" t="s">
        <v>14</v>
      </c>
      <c r="B55" s="116">
        <v>1734.9205792999999</v>
      </c>
      <c r="C55" s="116">
        <f>IF($A55="","",SUM('Situfin serie mensual'!HV54:IG54))</f>
        <v>1381.976688238</v>
      </c>
      <c r="D55" s="116">
        <f t="shared" si="3"/>
        <v>79.656481381735375</v>
      </c>
      <c r="E55" s="202">
        <v>1710.497170653</v>
      </c>
      <c r="F55" s="202">
        <f>IF($A55="","",'2'!N55)</f>
        <v>1553.0693173740001</v>
      </c>
      <c r="G55" s="116">
        <f t="shared" si="4"/>
        <v>90.796368682743847</v>
      </c>
      <c r="H55" s="116">
        <f t="shared" si="5"/>
        <v>12.380283299433998</v>
      </c>
      <c r="I55" s="113"/>
    </row>
    <row r="56" spans="1:9" s="117" customFormat="1" ht="12.75" x14ac:dyDescent="0.2">
      <c r="A56" s="153" t="s">
        <v>35</v>
      </c>
      <c r="B56" s="114">
        <v>8222.3364524490007</v>
      </c>
      <c r="C56" s="114">
        <f>IF($A56="","",SUM('Situfin serie mensual'!HV55:IG55))</f>
        <v>7749.4471803929991</v>
      </c>
      <c r="D56" s="114">
        <f t="shared" si="3"/>
        <v>94.248723890213071</v>
      </c>
      <c r="E56" s="203">
        <v>9617.9789692800005</v>
      </c>
      <c r="F56" s="203">
        <f>IF($A56="","",'2'!N56)</f>
        <v>9161.7877200439998</v>
      </c>
      <c r="G56" s="114">
        <f t="shared" si="4"/>
        <v>95.25689075955475</v>
      </c>
      <c r="H56" s="114">
        <f t="shared" si="5"/>
        <v>18.225048919933101</v>
      </c>
      <c r="I56" s="113"/>
    </row>
    <row r="57" spans="1:9" s="117" customFormat="1" ht="12.75" x14ac:dyDescent="0.2">
      <c r="A57" s="31" t="s">
        <v>36</v>
      </c>
      <c r="B57" s="116">
        <v>4474.2531120220001</v>
      </c>
      <c r="C57" s="116">
        <f>IF($A57="","",SUM('Situfin serie mensual'!HV56:IG56))</f>
        <v>4102.5694268230009</v>
      </c>
      <c r="D57" s="116">
        <f t="shared" si="3"/>
        <v>91.692832839512107</v>
      </c>
      <c r="E57" s="202">
        <v>5093.4496784920002</v>
      </c>
      <c r="F57" s="202">
        <f>IF($A57="","",'2'!N57)</f>
        <v>4761.0410440579999</v>
      </c>
      <c r="G57" s="116">
        <f t="shared" si="4"/>
        <v>93.473801540876025</v>
      </c>
      <c r="H57" s="116">
        <f t="shared" si="5"/>
        <v>16.050224840312197</v>
      </c>
      <c r="I57" s="113"/>
    </row>
    <row r="58" spans="1:9" s="117" customFormat="1" ht="12.75" x14ac:dyDescent="0.2">
      <c r="A58" s="31" t="s">
        <v>37</v>
      </c>
      <c r="B58" s="116">
        <v>2934.0443644030001</v>
      </c>
      <c r="C58" s="116">
        <f>IF($A58="","",SUM('Situfin serie mensual'!HV57:IG57))</f>
        <v>2847.2218938069996</v>
      </c>
      <c r="D58" s="116">
        <f t="shared" si="3"/>
        <v>97.040860334309684</v>
      </c>
      <c r="E58" s="202">
        <v>3556.1750486579995</v>
      </c>
      <c r="F58" s="202">
        <f>IF($A58="","",'2'!N58)</f>
        <v>3464.2872980359998</v>
      </c>
      <c r="G58" s="116">
        <f t="shared" si="4"/>
        <v>97.416107211688711</v>
      </c>
      <c r="H58" s="116">
        <f t="shared" si="5"/>
        <v>21.672543526417144</v>
      </c>
      <c r="I58" s="113"/>
    </row>
    <row r="59" spans="1:9" s="117" customFormat="1" ht="12.75" x14ac:dyDescent="0.2">
      <c r="A59" s="31" t="s">
        <v>38</v>
      </c>
      <c r="B59" s="116">
        <v>814.03897602400002</v>
      </c>
      <c r="C59" s="116">
        <f>IF($A59="","",SUM('Situfin serie mensual'!HV58:IG58))</f>
        <v>799.65585976300008</v>
      </c>
      <c r="D59" s="116">
        <f t="shared" si="3"/>
        <v>98.233117002425217</v>
      </c>
      <c r="E59" s="116">
        <v>968.35424212999988</v>
      </c>
      <c r="F59" s="202">
        <f>IF($A59="","",'2'!N59)</f>
        <v>936.45937794999998</v>
      </c>
      <c r="G59" s="116">
        <f t="shared" si="4"/>
        <v>96.706281359407924</v>
      </c>
      <c r="H59" s="116">
        <f t="shared" si="5"/>
        <v>17.107799125932161</v>
      </c>
      <c r="I59" s="113"/>
    </row>
    <row r="60" spans="1:9" s="117" customFormat="1" ht="12.75" x14ac:dyDescent="0.2">
      <c r="A60" s="153" t="s">
        <v>39</v>
      </c>
      <c r="B60" s="114">
        <v>2040.4581008249997</v>
      </c>
      <c r="C60" s="114">
        <f>IF($A60="","",SUM('Situfin serie mensual'!HV59:IG59))</f>
        <v>1746.045172355</v>
      </c>
      <c r="D60" s="114">
        <f t="shared" si="3"/>
        <v>85.571233815045616</v>
      </c>
      <c r="E60" s="203">
        <v>2670.5564618910003</v>
      </c>
      <c r="F60" s="203">
        <f>IF($A60="","",'2'!N60)</f>
        <v>2321.2472344840003</v>
      </c>
      <c r="G60" s="114">
        <f t="shared" si="4"/>
        <v>86.919983441965627</v>
      </c>
      <c r="H60" s="114">
        <f t="shared" si="5"/>
        <v>32.943137510766064</v>
      </c>
      <c r="I60" s="113"/>
    </row>
    <row r="61" spans="1:9" s="117" customFormat="1" ht="12.75" customHeight="1" x14ac:dyDescent="0.2">
      <c r="A61" s="13" t="s">
        <v>40</v>
      </c>
      <c r="B61" s="116">
        <v>650.01762737199999</v>
      </c>
      <c r="C61" s="116">
        <f>IF($A61="","",SUM('Situfin serie mensual'!HV60:IG60))</f>
        <v>480.16984210199996</v>
      </c>
      <c r="D61" s="116">
        <f t="shared" si="3"/>
        <v>73.870280109681161</v>
      </c>
      <c r="E61" s="202">
        <v>1040.426355327</v>
      </c>
      <c r="F61" s="202">
        <f>IF($A61="","",'2'!N61)</f>
        <v>819.65640409799994</v>
      </c>
      <c r="G61" s="116">
        <f t="shared" si="4"/>
        <v>78.780819026867761</v>
      </c>
      <c r="H61" s="116">
        <f t="shared" si="5"/>
        <v>70.701350278446824</v>
      </c>
      <c r="I61" s="113"/>
    </row>
    <row r="62" spans="1:9" s="117" customFormat="1" ht="25.5" hidden="1" customHeight="1" x14ac:dyDescent="0.2">
      <c r="A62" s="33" t="s">
        <v>41</v>
      </c>
      <c r="B62" s="116">
        <v>212.66907415100002</v>
      </c>
      <c r="C62" s="116">
        <f>IF($A62="","",SUM('Situfin serie mensual'!HV61:IG61))</f>
        <v>87.366872416999996</v>
      </c>
      <c r="D62" s="116">
        <f t="shared" si="3"/>
        <v>41.081136392669613</v>
      </c>
      <c r="E62" s="202">
        <v>197.97505642199999</v>
      </c>
      <c r="F62" s="202">
        <f>IF($A62="","",'2'!N62)</f>
        <v>104.91566057</v>
      </c>
      <c r="G62" s="116">
        <f t="shared" si="4"/>
        <v>52.994383467361516</v>
      </c>
      <c r="H62" s="116">
        <f t="shared" si="5"/>
        <v>20.08631838077028</v>
      </c>
      <c r="I62" s="113"/>
    </row>
    <row r="63" spans="1:9" s="117" customFormat="1" ht="12.75" hidden="1" customHeight="1" x14ac:dyDescent="0.2">
      <c r="A63" s="33" t="s">
        <v>42</v>
      </c>
      <c r="B63" s="116">
        <v>255.56293484800003</v>
      </c>
      <c r="C63" s="116">
        <f>IF($A63="","",SUM('Situfin serie mensual'!HV62:IG62))</f>
        <v>242.17176510400003</v>
      </c>
      <c r="D63" s="116">
        <f t="shared" si="3"/>
        <v>94.760128360568174</v>
      </c>
      <c r="E63" s="202">
        <v>311.85710277800007</v>
      </c>
      <c r="F63" s="202">
        <f>IF($A63="","",'2'!N63)</f>
        <v>219.22485496000002</v>
      </c>
      <c r="G63" s="116">
        <f t="shared" si="4"/>
        <v>70.296572695366294</v>
      </c>
      <c r="H63" s="116">
        <f t="shared" si="5"/>
        <v>-9.4754688409466468</v>
      </c>
      <c r="I63" s="113"/>
    </row>
    <row r="64" spans="1:9" s="117" customFormat="1" ht="25.5" hidden="1" customHeight="1" x14ac:dyDescent="0.2">
      <c r="A64" s="33" t="s">
        <v>43</v>
      </c>
      <c r="B64" s="116">
        <v>34.850455729000004</v>
      </c>
      <c r="C64" s="116">
        <f>IF($A64="","",SUM('Situfin serie mensual'!HV63:IG63))</f>
        <v>23.941793831000005</v>
      </c>
      <c r="D64" s="116">
        <f t="shared" si="3"/>
        <v>68.698653518833027</v>
      </c>
      <c r="E64" s="202">
        <v>31.615695366000001</v>
      </c>
      <c r="F64" s="202">
        <f>IF($A64="","",'2'!N64)</f>
        <v>22.176306966000006</v>
      </c>
      <c r="G64" s="116">
        <f t="shared" si="4"/>
        <v>70.143347186501373</v>
      </c>
      <c r="H64" s="116">
        <f t="shared" si="5"/>
        <v>-7.3740793086023189</v>
      </c>
      <c r="I64" s="113"/>
    </row>
    <row r="65" spans="1:12" s="117" customFormat="1" ht="12.75" hidden="1" customHeight="1" x14ac:dyDescent="0.2">
      <c r="A65" s="13" t="s">
        <v>44</v>
      </c>
      <c r="B65" s="116">
        <v>109.022669717</v>
      </c>
      <c r="C65" s="116">
        <f>IF($A65="","",SUM('Situfin serie mensual'!HV64:IG64))</f>
        <v>93.851585823000008</v>
      </c>
      <c r="D65" s="116">
        <f t="shared" si="3"/>
        <v>86.084468548256112</v>
      </c>
      <c r="E65" s="202">
        <v>465.86600783400002</v>
      </c>
      <c r="F65" s="202">
        <f>IF($A65="","",'2'!N65)</f>
        <v>440.43775667499995</v>
      </c>
      <c r="G65" s="116">
        <f t="shared" si="4"/>
        <v>94.541724287370457</v>
      </c>
      <c r="H65" s="116">
        <f t="shared" si="5"/>
        <v>369.2917576327867</v>
      </c>
      <c r="I65" s="113"/>
    </row>
    <row r="66" spans="1:12" s="117" customFormat="1" ht="12.75" hidden="1" customHeight="1" x14ac:dyDescent="0.2">
      <c r="A66" s="13" t="s">
        <v>45</v>
      </c>
      <c r="B66" s="116">
        <v>37.912492927000002</v>
      </c>
      <c r="C66" s="116">
        <f>IF($A66="","",SUM('Situfin serie mensual'!HV65:IG65))</f>
        <v>32.837824927</v>
      </c>
      <c r="D66" s="116">
        <f t="shared" si="3"/>
        <v>86.614786820346509</v>
      </c>
      <c r="E66" s="202">
        <v>33.112492926999998</v>
      </c>
      <c r="F66" s="202">
        <f>IF($A66="","",'2'!N66)</f>
        <v>32.901824927</v>
      </c>
      <c r="G66" s="116">
        <f t="shared" si="4"/>
        <v>99.363780913552972</v>
      </c>
      <c r="H66" s="116">
        <f t="shared" si="5"/>
        <v>0.19489719596921873</v>
      </c>
      <c r="I66" s="113"/>
    </row>
    <row r="67" spans="1:12" s="117" customFormat="1" ht="12.75" customHeight="1" x14ac:dyDescent="0.2">
      <c r="A67" s="13" t="s">
        <v>167</v>
      </c>
      <c r="B67" s="116">
        <v>1390.4404734529999</v>
      </c>
      <c r="C67" s="116">
        <f>IF($A67="","",SUM('Situfin serie mensual'!HV66:IG66))</f>
        <v>1265.8753302530001</v>
      </c>
      <c r="D67" s="116">
        <f t="shared" si="3"/>
        <v>91.041317799772003</v>
      </c>
      <c r="E67" s="202">
        <v>1630.130106564</v>
      </c>
      <c r="F67" s="202">
        <f>IF($A67="","",'2'!N67)</f>
        <v>1501.5908303860001</v>
      </c>
      <c r="G67" s="116">
        <f t="shared" si="4"/>
        <v>92.114784233453861</v>
      </c>
      <c r="H67" s="116">
        <f t="shared" si="5"/>
        <v>18.620751546354057</v>
      </c>
      <c r="I67" s="113"/>
    </row>
    <row r="68" spans="1:12" s="117" customFormat="1" ht="12.75" hidden="1" customHeight="1" x14ac:dyDescent="0.2">
      <c r="A68" s="13" t="s">
        <v>47</v>
      </c>
      <c r="B68" s="116">
        <v>783.85908852</v>
      </c>
      <c r="C68" s="116">
        <f>IF($A68="","",SUM('Situfin serie mensual'!HV67:IG67))</f>
        <v>771.20056187199998</v>
      </c>
      <c r="D68" s="116">
        <f t="shared" si="3"/>
        <v>98.38510175701343</v>
      </c>
      <c r="E68" s="202">
        <v>989.29927567100003</v>
      </c>
      <c r="F68" s="202">
        <f>IF($A68="","",'2'!N68)</f>
        <v>968.97723201000008</v>
      </c>
      <c r="G68" s="116">
        <f t="shared" si="4"/>
        <v>97.945814359641943</v>
      </c>
      <c r="H68" s="116">
        <f t="shared" si="5"/>
        <v>25.64529642690097</v>
      </c>
      <c r="I68" s="113"/>
    </row>
    <row r="69" spans="1:12" s="117" customFormat="1" ht="12.75" hidden="1" customHeight="1" x14ac:dyDescent="0.2">
      <c r="A69" s="13" t="s">
        <v>48</v>
      </c>
      <c r="B69" s="116">
        <v>0</v>
      </c>
      <c r="C69" s="116">
        <f>IF($A69="","",SUM('Situfin serie mensual'!HV68:IG68))</f>
        <v>0</v>
      </c>
      <c r="D69" s="116">
        <f t="shared" si="3"/>
        <v>0</v>
      </c>
      <c r="E69" s="202">
        <v>0</v>
      </c>
      <c r="F69" s="202">
        <f>IF($A69="","",'2'!N69)</f>
        <v>0</v>
      </c>
      <c r="G69" s="116">
        <f t="shared" si="4"/>
        <v>0</v>
      </c>
      <c r="H69" s="116" t="str">
        <f t="shared" si="5"/>
        <v xml:space="preserve"> </v>
      </c>
      <c r="I69" s="113"/>
    </row>
    <row r="70" spans="1:12" s="117" customFormat="1" ht="12.75" hidden="1" customHeight="1" x14ac:dyDescent="0.2">
      <c r="A70" s="13" t="s">
        <v>49</v>
      </c>
      <c r="B70" s="116">
        <v>606.58138493299998</v>
      </c>
      <c r="C70" s="116">
        <f>IF($A70="","",SUM('Situfin serie mensual'!HV69:IG69))</f>
        <v>494.67476838100004</v>
      </c>
      <c r="D70" s="116">
        <f t="shared" si="3"/>
        <v>81.55126099618758</v>
      </c>
      <c r="E70" s="202">
        <v>640.83083089299998</v>
      </c>
      <c r="F70" s="202">
        <f>IF($A70="","",'2'!N70)</f>
        <v>532.61359837600003</v>
      </c>
      <c r="G70" s="116">
        <f t="shared" si="4"/>
        <v>83.112979697590575</v>
      </c>
      <c r="H70" s="116">
        <f t="shared" si="5"/>
        <v>7.6694491856070073</v>
      </c>
      <c r="I70" s="113"/>
    </row>
    <row r="71" spans="1:12" s="117" customFormat="1" ht="12.75" x14ac:dyDescent="0.2">
      <c r="A71" s="13"/>
      <c r="B71" s="116"/>
      <c r="C71" s="116" t="str">
        <f>IF($A71="","",SUM('Situfin serie mensual'!HV70:IG70))</f>
        <v/>
      </c>
      <c r="D71" s="116"/>
      <c r="E71" s="202"/>
      <c r="F71" s="202" t="str">
        <f>IF($A71="","",'2'!N71)</f>
        <v/>
      </c>
      <c r="G71" s="116"/>
      <c r="H71" s="116"/>
      <c r="I71" s="113"/>
    </row>
    <row r="72" spans="1:12" s="117" customFormat="1" ht="13.5" x14ac:dyDescent="0.25">
      <c r="A72" s="123" t="s">
        <v>50</v>
      </c>
      <c r="B72" s="124">
        <v>-311.9389412540113</v>
      </c>
      <c r="C72" s="124">
        <f>IF($A72="","",SUM('Situfin serie mensual'!HV71:IG71))</f>
        <v>-214.58407296500354</v>
      </c>
      <c r="D72" s="199"/>
      <c r="E72" s="205">
        <v>-2802.2527090670046</v>
      </c>
      <c r="F72" s="205">
        <f>IF($A72="","",'2'!N72)</f>
        <v>-4768.2557225949995</v>
      </c>
      <c r="G72" s="199"/>
      <c r="H72" s="199"/>
      <c r="I72" s="113"/>
      <c r="L72" s="220"/>
    </row>
    <row r="73" spans="1:12" s="117" customFormat="1" ht="7.5" customHeight="1" x14ac:dyDescent="0.2">
      <c r="A73" s="111"/>
      <c r="B73" s="114"/>
      <c r="C73" s="114" t="str">
        <f>IF($A73="","",SUM('Situfin serie mensual'!HV72:IG72))</f>
        <v/>
      </c>
      <c r="D73" s="120"/>
      <c r="E73" s="203"/>
      <c r="F73" s="203" t="str">
        <f>IF($A73="","",'2'!N73)</f>
        <v/>
      </c>
      <c r="G73" s="120"/>
      <c r="H73" s="120"/>
      <c r="I73" s="113"/>
    </row>
    <row r="74" spans="1:12" s="10" customFormat="1" ht="6.75" customHeight="1" x14ac:dyDescent="0.2">
      <c r="A74" s="111"/>
      <c r="B74" s="120"/>
      <c r="C74" s="120" t="str">
        <f>IF($A74="","",SUM('Situfin serie mensual'!HV73:IG73))</f>
        <v/>
      </c>
      <c r="D74" s="120"/>
      <c r="E74" s="204"/>
      <c r="F74" s="204" t="str">
        <f>IF($A74="","",'2'!N74)</f>
        <v/>
      </c>
      <c r="G74" s="120"/>
      <c r="H74" s="120"/>
      <c r="I74" s="113"/>
    </row>
    <row r="75" spans="1:12" s="16" customFormat="1" ht="12.75" outlineLevel="2" x14ac:dyDescent="0.2">
      <c r="A75" s="10" t="s">
        <v>51</v>
      </c>
      <c r="B75" s="114">
        <v>11452.588297560002</v>
      </c>
      <c r="C75" s="114">
        <f>IF($A75="","",SUM('Situfin serie mensual'!HV74:IG74))</f>
        <v>8379.3723292769719</v>
      </c>
      <c r="D75" s="114">
        <f>IFERROR((C75/B75*100),0)</f>
        <v>73.165751807058456</v>
      </c>
      <c r="E75" s="203">
        <v>10787.180852150002</v>
      </c>
      <c r="F75" s="203">
        <f>IF($A75="","",'2'!N75)</f>
        <v>8274.1727180215239</v>
      </c>
      <c r="G75" s="114">
        <f>IFERROR((F75/E75*100),0)</f>
        <v>76.703754497380018</v>
      </c>
      <c r="H75" s="114">
        <f>IF(C75&lt;&gt;0,F75/C75*100-100," ")</f>
        <v>-1.2554593246547512</v>
      </c>
      <c r="I75" s="113"/>
      <c r="J75" s="125"/>
      <c r="K75" s="126"/>
    </row>
    <row r="76" spans="1:12" s="117" customFormat="1" ht="12.75" x14ac:dyDescent="0.2">
      <c r="A76" s="13" t="s">
        <v>52</v>
      </c>
      <c r="B76" s="116">
        <v>11391.339479594002</v>
      </c>
      <c r="C76" s="116">
        <f>IF($A76="","",SUM('Situfin serie mensual'!HV75:IG75))</f>
        <v>7533.0426713830002</v>
      </c>
      <c r="D76" s="116">
        <f>IFERROR((C76/B76*100),0)</f>
        <v>66.129559959804524</v>
      </c>
      <c r="E76" s="202">
        <v>10646.804170118003</v>
      </c>
      <c r="F76" s="202">
        <f>IF($A76="","",'2'!N76)</f>
        <v>7727.782946243</v>
      </c>
      <c r="G76" s="116">
        <f>IFERROR((F76/E76*100),0)</f>
        <v>72.583122810996059</v>
      </c>
      <c r="H76" s="116">
        <f>IF(C76&lt;&gt;0,F76/C76*100-100," ")</f>
        <v>2.5851476402727798</v>
      </c>
      <c r="I76" s="113"/>
      <c r="J76" s="127"/>
    </row>
    <row r="77" spans="1:12" s="117" customFormat="1" ht="12.75" x14ac:dyDescent="0.2">
      <c r="A77" s="13" t="s">
        <v>53</v>
      </c>
      <c r="B77" s="116">
        <v>61.248817966000004</v>
      </c>
      <c r="C77" s="116">
        <f>IF($A77="","",SUM('Situfin serie mensual'!HV76:IG76))</f>
        <v>53.175720147999989</v>
      </c>
      <c r="D77" s="116">
        <f>IFERROR((C77/B77*100),0)</f>
        <v>86.819177763591298</v>
      </c>
      <c r="E77" s="202">
        <v>140.37668203199999</v>
      </c>
      <c r="F77" s="202">
        <f>IF($A77="","",'2'!N77)</f>
        <v>73.396026308000003</v>
      </c>
      <c r="G77" s="116">
        <f>IFERROR((F77/E77*100),0)</f>
        <v>52.285055641412569</v>
      </c>
      <c r="H77" s="116">
        <f>IF(C77&lt;&gt;0,F77/C77*100-100," ")</f>
        <v>38.025448651607093</v>
      </c>
      <c r="I77" s="113"/>
      <c r="J77" s="128"/>
    </row>
    <row r="78" spans="1:12" s="117" customFormat="1" ht="13.5" customHeight="1" x14ac:dyDescent="0.2">
      <c r="A78" s="13" t="s">
        <v>149</v>
      </c>
      <c r="B78" s="116"/>
      <c r="C78" s="116">
        <f>IF($A78="","",SUM('Situfin serie mensual'!HV77:IG77))</f>
        <v>793.15393774597305</v>
      </c>
      <c r="D78" s="116">
        <v>0</v>
      </c>
      <c r="E78" s="202"/>
      <c r="F78" s="202">
        <f>IF($A78="","",'2'!N78)</f>
        <v>472.99374547052315</v>
      </c>
      <c r="G78" s="116">
        <v>0</v>
      </c>
      <c r="H78" s="116">
        <f>IF(C78&lt;&gt;0,F78/C78*100-100," ")</f>
        <v>-40.365454552907863</v>
      </c>
      <c r="I78" s="113"/>
      <c r="J78" s="127"/>
    </row>
    <row r="79" spans="1:12" s="117" customFormat="1" ht="13.5" x14ac:dyDescent="0.25">
      <c r="A79" s="148" t="s">
        <v>55</v>
      </c>
      <c r="B79" s="129">
        <v>-11764.527238814013</v>
      </c>
      <c r="C79" s="129">
        <f>IF($A79="","",SUM('Situfin serie mensual'!HV78:IG78))</f>
        <v>-8593.9564022419763</v>
      </c>
      <c r="D79" s="200">
        <f>IFERROR((C79/B79*100),0)</f>
        <v>73.049738657482479</v>
      </c>
      <c r="E79" s="206">
        <v>-13589.433561217007</v>
      </c>
      <c r="F79" s="206">
        <f>IF($A79="","",'2'!N79)</f>
        <v>-13042.428440616522</v>
      </c>
      <c r="G79" s="200">
        <f>IFERROR((F79/E79*100),0)</f>
        <v>95.974776151365234</v>
      </c>
      <c r="H79" s="129"/>
      <c r="I79" s="113"/>
      <c r="K79" s="185"/>
      <c r="L79" s="185"/>
    </row>
    <row r="80" spans="1:12" s="117" customFormat="1" ht="5.25" customHeight="1" x14ac:dyDescent="0.2">
      <c r="A80" s="13"/>
      <c r="B80" s="116"/>
      <c r="C80" s="116" t="str">
        <f>IF($A80="","",SUM('Situfin serie mensual'!HV79:IG79))</f>
        <v/>
      </c>
      <c r="D80" s="116"/>
      <c r="E80" s="116"/>
      <c r="F80" s="116" t="str">
        <f>IF($A80="","",'2'!N80)</f>
        <v/>
      </c>
      <c r="G80" s="116"/>
      <c r="H80" s="116"/>
      <c r="I80" s="113"/>
    </row>
    <row r="81" spans="1:9" s="117" customFormat="1" ht="12.75" x14ac:dyDescent="0.2">
      <c r="A81" s="150" t="s">
        <v>150</v>
      </c>
      <c r="B81" s="116"/>
      <c r="C81" s="116"/>
      <c r="D81" s="130"/>
      <c r="E81" s="116"/>
      <c r="F81" s="116"/>
      <c r="G81" s="130"/>
      <c r="H81" s="130"/>
      <c r="I81" s="113"/>
    </row>
    <row r="82" spans="1:9" s="117" customFormat="1" ht="7.5" customHeight="1" x14ac:dyDescent="0.2">
      <c r="A82" s="10"/>
      <c r="B82" s="116"/>
      <c r="C82" s="116" t="str">
        <f>IF($A82="","",SUM('Situfin serie mensual'!HV81:IG81))</f>
        <v/>
      </c>
      <c r="D82" s="114"/>
      <c r="E82" s="116"/>
      <c r="F82" s="116" t="str">
        <f>IF($A82="","",'2'!N82)</f>
        <v/>
      </c>
      <c r="G82" s="114"/>
      <c r="H82" s="114"/>
      <c r="I82" s="113"/>
    </row>
    <row r="83" spans="1:9" s="16" customFormat="1" ht="12.75" outlineLevel="2" x14ac:dyDescent="0.2">
      <c r="A83" s="10" t="s">
        <v>56</v>
      </c>
      <c r="B83" s="114">
        <v>-1904.0813130739998</v>
      </c>
      <c r="C83" s="114">
        <f>IF($A83="","",SUM('Situfin serie mensual'!HV82:IG82))</f>
        <v>1702.4224020094821</v>
      </c>
      <c r="D83" s="114">
        <f t="shared" ref="D83:D90" si="6">IFERROR((C83/B83*100),0)</f>
        <v>-89.40912293609172</v>
      </c>
      <c r="E83" s="114">
        <v>-550.62603519900006</v>
      </c>
      <c r="F83" s="114">
        <f>IF($A83="","",'2'!N83)</f>
        <v>1826.8059638335687</v>
      </c>
      <c r="G83" s="114">
        <f t="shared" ref="G83:G95" si="7">IFERROR((F83/E83*100),0)</f>
        <v>-331.76890431149855</v>
      </c>
      <c r="H83" s="114">
        <f t="shared" ref="H83:H88" si="8">IF(C83&lt;&gt;0,F83/C83*100-100," ")</f>
        <v>7.3062690949830369</v>
      </c>
      <c r="I83" s="113"/>
    </row>
    <row r="84" spans="1:9" s="117" customFormat="1" ht="12.75" customHeight="1" x14ac:dyDescent="0.2">
      <c r="A84" s="13" t="s">
        <v>57</v>
      </c>
      <c r="B84" s="116">
        <v>-1904.0813130739998</v>
      </c>
      <c r="C84" s="116">
        <f>IF($A84="","",SUM('Situfin serie mensual'!HV83:IG83))</f>
        <v>1702.4224020094821</v>
      </c>
      <c r="D84" s="116">
        <f t="shared" si="6"/>
        <v>-89.40912293609172</v>
      </c>
      <c r="E84" s="116">
        <v>-550.62603519900006</v>
      </c>
      <c r="F84" s="116">
        <f>IF($A84="","",'2'!N84)</f>
        <v>1826.8059638335687</v>
      </c>
      <c r="G84" s="116">
        <f t="shared" si="7"/>
        <v>-331.76890431149855</v>
      </c>
      <c r="H84" s="116">
        <f t="shared" si="8"/>
        <v>7.3062690949830369</v>
      </c>
      <c r="I84" s="113"/>
    </row>
    <row r="85" spans="1:9" s="117" customFormat="1" ht="12.75" customHeight="1" x14ac:dyDescent="0.2">
      <c r="A85" s="13" t="s">
        <v>58</v>
      </c>
      <c r="B85" s="116">
        <v>0</v>
      </c>
      <c r="C85" s="116">
        <f>IF($A85="","",SUM('Situfin serie mensual'!HV84:IG84))</f>
        <v>0</v>
      </c>
      <c r="D85" s="116">
        <f t="shared" si="6"/>
        <v>0</v>
      </c>
      <c r="E85" s="116">
        <v>0</v>
      </c>
      <c r="F85" s="116">
        <f>IF($A85="","",'2'!N85)</f>
        <v>0</v>
      </c>
      <c r="G85" s="116">
        <f t="shared" si="7"/>
        <v>0</v>
      </c>
      <c r="H85" s="116" t="str">
        <f t="shared" si="8"/>
        <v xml:space="preserve"> </v>
      </c>
      <c r="I85" s="113"/>
    </row>
    <row r="86" spans="1:9" s="16" customFormat="1" ht="12.75" outlineLevel="2" x14ac:dyDescent="0.2">
      <c r="A86" s="10" t="s">
        <v>59</v>
      </c>
      <c r="B86" s="114">
        <v>9860.4459257399994</v>
      </c>
      <c r="C86" s="114">
        <f>IF($A86="","",SUM('Situfin serie mensual'!HV85:IG85))</f>
        <v>8268.0697225049735</v>
      </c>
      <c r="D86" s="114">
        <f t="shared" si="6"/>
        <v>83.850870282871895</v>
      </c>
      <c r="E86" s="114">
        <v>13038.807526018001</v>
      </c>
      <c r="F86" s="114">
        <f>IF($A86="","",'2'!N86)</f>
        <v>10027.700325535523</v>
      </c>
      <c r="G86" s="114">
        <f t="shared" si="7"/>
        <v>76.906575279418533</v>
      </c>
      <c r="H86" s="114">
        <f t="shared" si="8"/>
        <v>21.282241951116916</v>
      </c>
      <c r="I86" s="113"/>
    </row>
    <row r="87" spans="1:9" s="117" customFormat="1" ht="15" customHeight="1" x14ac:dyDescent="0.2">
      <c r="A87" s="13" t="s">
        <v>57</v>
      </c>
      <c r="B87" s="116">
        <v>-703.21990254599996</v>
      </c>
      <c r="C87" s="116">
        <f>IF($A87="","",SUM('Situfin serie mensual'!HV86:IG86))</f>
        <v>-18.662380303000646</v>
      </c>
      <c r="D87" s="116">
        <f t="shared" si="6"/>
        <v>2.6538470022582841</v>
      </c>
      <c r="E87" s="116">
        <v>1301.25885666</v>
      </c>
      <c r="F87" s="116">
        <f>IF($A87="","",'2'!N87)</f>
        <v>526.88518888599947</v>
      </c>
      <c r="G87" s="116">
        <f t="shared" si="7"/>
        <v>40.49042096346453</v>
      </c>
      <c r="H87" s="116">
        <f t="shared" si="8"/>
        <v>-2923.2475189742208</v>
      </c>
      <c r="I87" s="113"/>
    </row>
    <row r="88" spans="1:9" s="117" customFormat="1" ht="12.75" customHeight="1" x14ac:dyDescent="0.2">
      <c r="A88" s="13" t="s">
        <v>58</v>
      </c>
      <c r="B88" s="116">
        <v>10563.665828285999</v>
      </c>
      <c r="C88" s="116">
        <f>IF($A88="","",SUM('Situfin serie mensual'!HV87:IG87))</f>
        <v>8286.7321028079732</v>
      </c>
      <c r="D88" s="116">
        <f t="shared" si="6"/>
        <v>78.445610051567982</v>
      </c>
      <c r="E88" s="116">
        <v>11737.548669358001</v>
      </c>
      <c r="F88" s="116">
        <f>IF($A88="","",'2'!N88)</f>
        <v>9500.815136649524</v>
      </c>
      <c r="G88" s="116">
        <f t="shared" si="7"/>
        <v>80.94377628824931</v>
      </c>
      <c r="H88" s="116">
        <f t="shared" si="8"/>
        <v>14.650926550770919</v>
      </c>
      <c r="I88" s="113"/>
    </row>
    <row r="89" spans="1:9" s="117" customFormat="1" ht="6" customHeight="1" x14ac:dyDescent="0.2">
      <c r="A89" s="13"/>
      <c r="B89" s="116"/>
      <c r="C89" s="116" t="str">
        <f>IF($A89="","",SUM('Situfin serie mensual'!HV88:IG88))</f>
        <v/>
      </c>
      <c r="D89" s="116"/>
      <c r="E89" s="116"/>
      <c r="F89" s="116" t="str">
        <f>IF($A89="","",'2'!N89)</f>
        <v/>
      </c>
      <c r="G89" s="116"/>
      <c r="H89" s="116"/>
      <c r="I89" s="113"/>
    </row>
    <row r="90" spans="1:9" s="10" customFormat="1" ht="12.75" x14ac:dyDescent="0.2">
      <c r="A90" s="10" t="s">
        <v>60</v>
      </c>
      <c r="B90" s="114">
        <v>-426.69120318299997</v>
      </c>
      <c r="C90" s="114">
        <f>IF($A90="","",SUM('Situfin serie mensual'!HV89:IG89))</f>
        <v>738.09541958399973</v>
      </c>
      <c r="D90" s="114">
        <f t="shared" si="6"/>
        <v>-172.9811662574736</v>
      </c>
      <c r="E90" s="114">
        <v>-468.95445424400003</v>
      </c>
      <c r="F90" s="114">
        <f>IF($A90="","",'2'!N90)</f>
        <v>-961.82945067899982</v>
      </c>
      <c r="G90" s="114">
        <f t="shared" si="7"/>
        <v>205.10082417909049</v>
      </c>
      <c r="H90" s="114">
        <f t="shared" ref="H90:H95" si="9">IF(C90&lt;&gt;0,F90/C90*100-100," ")</f>
        <v>-230.31234514652584</v>
      </c>
      <c r="I90" s="113"/>
    </row>
    <row r="91" spans="1:9" s="132" customFormat="1" ht="12.75" customHeight="1" x14ac:dyDescent="0.2">
      <c r="A91" s="13" t="s">
        <v>61</v>
      </c>
      <c r="B91" s="131">
        <v>0</v>
      </c>
      <c r="C91" s="131">
        <f>IF($A91="","",SUM('Situfin serie mensual'!HV90:IG90))</f>
        <v>3298.615743467999</v>
      </c>
      <c r="D91" s="131">
        <f>IFERROR((C91/B91*100),0)</f>
        <v>0</v>
      </c>
      <c r="E91" s="131">
        <v>0</v>
      </c>
      <c r="F91" s="131">
        <f>IF($A91="","",'2'!N91)</f>
        <v>2315.1844158060007</v>
      </c>
      <c r="G91" s="131">
        <f t="shared" si="7"/>
        <v>0</v>
      </c>
      <c r="H91" s="131">
        <f t="shared" si="9"/>
        <v>-29.813455223131498</v>
      </c>
      <c r="I91" s="113"/>
    </row>
    <row r="92" spans="1:9" s="132" customFormat="1" ht="12.75" customHeight="1" x14ac:dyDescent="0.2">
      <c r="A92" s="13" t="s">
        <v>62</v>
      </c>
      <c r="B92" s="131">
        <v>426.69120318299997</v>
      </c>
      <c r="C92" s="131">
        <f>IF($A92="","",SUM('Situfin serie mensual'!HV91:IG91))</f>
        <v>2560.5203238839999</v>
      </c>
      <c r="D92" s="131">
        <f>IFERROR((C92/B92*100),0)</f>
        <v>600.08744140568558</v>
      </c>
      <c r="E92" s="131">
        <v>468.95445424400003</v>
      </c>
      <c r="F92" s="131">
        <f>IF($A92="","",'2'!N92)</f>
        <v>3277.0138664850001</v>
      </c>
      <c r="G92" s="131">
        <f t="shared" si="7"/>
        <v>698.7915002892687</v>
      </c>
      <c r="H92" s="131">
        <f t="shared" si="9"/>
        <v>27.982341554476164</v>
      </c>
      <c r="I92" s="113"/>
    </row>
    <row r="93" spans="1:9" s="132" customFormat="1" ht="6.75" customHeight="1" x14ac:dyDescent="0.2">
      <c r="B93" s="131"/>
      <c r="C93" s="131" t="str">
        <f>IF($A93="","",SUM('Situfin serie mensual'!HV92:IG92))</f>
        <v/>
      </c>
      <c r="D93" s="131"/>
      <c r="E93" s="131"/>
      <c r="F93" s="131" t="str">
        <f>IF($A93="","",'2'!N93)</f>
        <v/>
      </c>
      <c r="G93" s="131"/>
      <c r="H93" s="131"/>
      <c r="I93" s="113"/>
    </row>
    <row r="94" spans="1:9" s="132" customFormat="1" ht="12.75" x14ac:dyDescent="0.2">
      <c r="A94" s="10" t="s">
        <v>63</v>
      </c>
      <c r="B94" s="133">
        <v>-3638.3614443040001</v>
      </c>
      <c r="C94" s="133">
        <f>IF($A94="","",SUM('Situfin serie mensual'!HV93:IG93))</f>
        <v>750.72361466848224</v>
      </c>
      <c r="D94" s="133">
        <f>IFERROR((C94/B94*100),0)</f>
        <v>-20.63356338177368</v>
      </c>
      <c r="E94" s="133">
        <v>-1832.887243762</v>
      </c>
      <c r="F94" s="133">
        <f>IF($A94="","",'2'!N94)</f>
        <v>1396.4427725685682</v>
      </c>
      <c r="G94" s="133">
        <f t="shared" si="7"/>
        <v>-76.188143996374279</v>
      </c>
      <c r="H94" s="133">
        <f t="shared" si="9"/>
        <v>86.012900791089947</v>
      </c>
      <c r="I94" s="113"/>
    </row>
    <row r="95" spans="1:9" s="132" customFormat="1" ht="12.75" x14ac:dyDescent="0.2">
      <c r="A95" s="13" t="s">
        <v>64</v>
      </c>
      <c r="B95" s="131">
        <v>-3638.3614443040001</v>
      </c>
      <c r="C95" s="131">
        <f>IF($A95="","",SUM('Situfin serie mensual'!HV94:IG94))</f>
        <v>750.72361466848224</v>
      </c>
      <c r="D95" s="131">
        <f>IFERROR((C95/B95*100),0)</f>
        <v>-20.63356338177368</v>
      </c>
      <c r="E95" s="131">
        <v>-1832.887243762</v>
      </c>
      <c r="F95" s="131">
        <f>IF($A95="","",'2'!N95)</f>
        <v>1396.4427725685682</v>
      </c>
      <c r="G95" s="131">
        <f t="shared" si="7"/>
        <v>-76.188143996374279</v>
      </c>
      <c r="H95" s="131">
        <f t="shared" si="9"/>
        <v>86.012900791089947</v>
      </c>
      <c r="I95" s="113"/>
    </row>
    <row r="96" spans="1:9" s="132" customFormat="1" ht="7.5" customHeight="1" x14ac:dyDescent="0.2">
      <c r="A96" s="117"/>
      <c r="B96" s="131"/>
      <c r="C96" s="131" t="str">
        <f>IF($A96="","",SUM('Situfin serie mensual'!HI95:IG95))</f>
        <v/>
      </c>
      <c r="D96" s="131"/>
      <c r="E96" s="131"/>
      <c r="F96" s="131" t="str">
        <f>IF($A96="","",'2'!N96)</f>
        <v/>
      </c>
      <c r="G96" s="131"/>
      <c r="H96" s="131"/>
      <c r="I96" s="113"/>
    </row>
    <row r="97" spans="1:12" s="132" customFormat="1" ht="12.75" hidden="1" customHeight="1" x14ac:dyDescent="0.2">
      <c r="A97" s="10" t="s">
        <v>151</v>
      </c>
      <c r="B97" s="133">
        <v>0</v>
      </c>
      <c r="C97" s="133">
        <f>IF($A97="","",SUM('Situfin serie mensual'!GX96:HI96))</f>
        <v>734.43644826141701</v>
      </c>
      <c r="D97" s="133"/>
      <c r="E97" s="133">
        <v>0</v>
      </c>
      <c r="F97" s="133">
        <f>IF($A97="","",'2'!N97)</f>
        <v>-4841.5340789145675</v>
      </c>
      <c r="G97" s="131"/>
      <c r="H97" s="133"/>
      <c r="I97" s="113"/>
    </row>
    <row r="98" spans="1:12" x14ac:dyDescent="0.2">
      <c r="B98" s="201"/>
      <c r="C98" s="201" t="str">
        <f>IF($A98="","",SUM('Situfin serie mensual'!GX97:HI97))</f>
        <v/>
      </c>
      <c r="D98" s="201"/>
      <c r="E98" s="201"/>
      <c r="F98" s="201" t="str">
        <f>IF($A98="","",'2'!N98)</f>
        <v/>
      </c>
      <c r="G98" s="201"/>
      <c r="H98" s="201"/>
      <c r="I98" s="113"/>
    </row>
    <row r="99" spans="1:12" x14ac:dyDescent="0.2">
      <c r="A99" s="212" t="s">
        <v>190</v>
      </c>
      <c r="B99" s="213"/>
      <c r="C99" s="213"/>
      <c r="D99" s="213"/>
      <c r="E99" s="213"/>
      <c r="F99" s="213"/>
      <c r="G99" s="213"/>
      <c r="H99" s="213"/>
      <c r="I99" s="113"/>
    </row>
    <row r="100" spans="1:12" x14ac:dyDescent="0.2">
      <c r="A100" s="207" t="s">
        <v>191</v>
      </c>
      <c r="B100" s="208">
        <f>B35-B49-B52-B55-B67-B42</f>
        <v>37480.288326912014</v>
      </c>
      <c r="C100" s="208">
        <f>C35-C49-C52-C55-C67-C42</f>
        <v>35074.987462760997</v>
      </c>
      <c r="D100" s="131">
        <f>IFERROR((C100/B100*100),0)</f>
        <v>93.582491033229502</v>
      </c>
      <c r="E100" s="208">
        <f>E35-E49-E52-E55-E67-E42</f>
        <v>43301.808580236007</v>
      </c>
      <c r="F100" s="208">
        <f>F35-F49-F52-F55-F67-F42</f>
        <v>40264.706272430012</v>
      </c>
      <c r="G100" s="131">
        <f t="shared" ref="G100:G101" si="10">IFERROR((F100/E100*100),0)</f>
        <v>92.986199866967681</v>
      </c>
      <c r="H100" s="131">
        <f t="shared" ref="H100:H101" si="11">IF(C100&lt;&gt;0,F100/C100*100-100," ")</f>
        <v>14.796067468816403</v>
      </c>
      <c r="I100" s="113"/>
      <c r="J100" s="211"/>
    </row>
    <row r="101" spans="1:12" x14ac:dyDescent="0.2">
      <c r="A101" s="207" t="s">
        <v>92</v>
      </c>
      <c r="B101" s="208">
        <f>B79+B42</f>
        <v>-7650.4668691520128</v>
      </c>
      <c r="C101" s="208">
        <f>C79+C42</f>
        <v>-4980.3617968829767</v>
      </c>
      <c r="D101" s="131">
        <f>IFERROR((C101/B101*100),0)</f>
        <v>65.098795695262012</v>
      </c>
      <c r="E101" s="208">
        <f>E79+E42</f>
        <v>-8345.429843450007</v>
      </c>
      <c r="F101" s="208">
        <f>F79+F42</f>
        <v>-7825.1258453835226</v>
      </c>
      <c r="G101" s="131">
        <f t="shared" si="10"/>
        <v>93.765402048465489</v>
      </c>
      <c r="H101" s="131">
        <f t="shared" si="11"/>
        <v>57.119626334797175</v>
      </c>
      <c r="I101" s="113"/>
      <c r="J101" s="211"/>
    </row>
    <row r="102" spans="1:12" ht="9" customHeight="1" x14ac:dyDescent="0.2">
      <c r="A102" s="214"/>
      <c r="B102" s="215"/>
      <c r="C102" s="215"/>
      <c r="D102" s="216"/>
      <c r="E102" s="215"/>
      <c r="F102" s="215"/>
      <c r="G102" s="216"/>
      <c r="H102" s="216"/>
      <c r="I102" s="113"/>
      <c r="J102" s="211"/>
    </row>
    <row r="103" spans="1:12" ht="18.75" x14ac:dyDescent="0.35">
      <c r="A103" s="236" t="s">
        <v>185</v>
      </c>
      <c r="B103" s="135"/>
      <c r="D103" s="135"/>
      <c r="E103" s="135"/>
      <c r="F103" s="136"/>
      <c r="I103" s="113"/>
    </row>
    <row r="104" spans="1:12" ht="18.75" x14ac:dyDescent="0.35">
      <c r="A104" s="236" t="s">
        <v>211</v>
      </c>
      <c r="B104" s="135"/>
      <c r="D104" s="135"/>
      <c r="E104" s="135"/>
      <c r="F104" s="138"/>
      <c r="G104" s="138"/>
      <c r="H104" s="138"/>
      <c r="I104" s="113"/>
      <c r="J104" s="138"/>
      <c r="K104" s="138"/>
      <c r="L104" s="138"/>
    </row>
    <row r="105" spans="1:12" x14ac:dyDescent="0.2">
      <c r="A105" s="137" t="s">
        <v>152</v>
      </c>
      <c r="B105" s="135"/>
      <c r="D105" s="135"/>
      <c r="E105" s="135"/>
      <c r="F105" s="138"/>
      <c r="G105" s="138"/>
      <c r="H105" s="138"/>
      <c r="I105" s="113"/>
      <c r="J105" s="138"/>
      <c r="K105" s="138"/>
      <c r="L105" s="138"/>
    </row>
    <row r="106" spans="1:12" hidden="1" x14ac:dyDescent="0.2">
      <c r="B106" s="135"/>
      <c r="D106" s="135"/>
      <c r="E106" s="135"/>
      <c r="F106" s="138"/>
      <c r="G106" s="138"/>
      <c r="H106" s="138"/>
      <c r="I106" s="139"/>
      <c r="J106" s="138"/>
      <c r="K106" s="138"/>
      <c r="L106" s="138"/>
    </row>
    <row r="107" spans="1:12" hidden="1" x14ac:dyDescent="0.2">
      <c r="B107" s="135"/>
      <c r="D107" s="135"/>
      <c r="E107" s="135"/>
      <c r="F107" s="138"/>
      <c r="G107" s="138"/>
      <c r="H107" s="138"/>
      <c r="I107" s="139"/>
      <c r="J107" s="138"/>
      <c r="K107" s="138"/>
      <c r="L107" s="138"/>
    </row>
    <row r="108" spans="1:12" hidden="1" x14ac:dyDescent="0.2">
      <c r="B108" s="135"/>
      <c r="D108" s="135"/>
      <c r="E108" s="135"/>
      <c r="F108" s="138"/>
      <c r="G108" s="138"/>
      <c r="H108" s="138"/>
      <c r="I108" s="139"/>
      <c r="J108" s="138"/>
      <c r="K108" s="138"/>
      <c r="L108" s="138"/>
    </row>
    <row r="109" spans="1:12" hidden="1" x14ac:dyDescent="0.2">
      <c r="B109" s="135"/>
      <c r="D109" s="135"/>
      <c r="E109" s="135"/>
      <c r="F109" s="138"/>
      <c r="G109" s="138"/>
      <c r="H109" s="138"/>
      <c r="I109" s="139"/>
      <c r="J109" s="138"/>
      <c r="K109" s="138"/>
      <c r="L109" s="138"/>
    </row>
    <row r="110" spans="1:12" hidden="1" x14ac:dyDescent="0.2">
      <c r="B110" s="135"/>
      <c r="D110" s="135"/>
      <c r="E110" s="135"/>
      <c r="F110" s="138"/>
      <c r="G110" s="138"/>
      <c r="H110" s="138"/>
      <c r="I110" s="139"/>
      <c r="J110" s="138"/>
      <c r="K110" s="138"/>
      <c r="L110" s="138"/>
    </row>
    <row r="111" spans="1:12" hidden="1" x14ac:dyDescent="0.2">
      <c r="B111" s="135"/>
      <c r="D111" s="135"/>
      <c r="E111" s="135"/>
      <c r="F111" s="138"/>
      <c r="G111" s="138"/>
      <c r="H111" s="138"/>
      <c r="I111" s="139"/>
      <c r="J111" s="138"/>
      <c r="K111" s="138"/>
      <c r="L111" s="138"/>
    </row>
    <row r="112" spans="1:12" hidden="1" x14ac:dyDescent="0.2">
      <c r="B112" s="135"/>
      <c r="D112" s="135"/>
      <c r="E112" s="135"/>
      <c r="F112" s="138"/>
      <c r="G112" s="138"/>
      <c r="H112" s="138"/>
      <c r="I112" s="139"/>
      <c r="J112" s="138"/>
      <c r="K112" s="138"/>
      <c r="L112" s="138"/>
    </row>
    <row r="113" spans="2:12" hidden="1" x14ac:dyDescent="0.2">
      <c r="B113" s="135"/>
      <c r="D113" s="135"/>
      <c r="E113" s="135"/>
      <c r="F113" s="138"/>
      <c r="G113" s="138"/>
      <c r="H113" s="138"/>
      <c r="I113" s="139"/>
      <c r="J113" s="138"/>
      <c r="K113" s="138"/>
      <c r="L113" s="138"/>
    </row>
    <row r="114" spans="2:12" hidden="1" x14ac:dyDescent="0.2">
      <c r="B114" s="135"/>
      <c r="D114" s="135"/>
      <c r="E114" s="135"/>
      <c r="F114" s="138"/>
      <c r="G114" s="138"/>
      <c r="H114" s="138"/>
      <c r="I114" s="140"/>
      <c r="J114" s="138"/>
      <c r="K114" s="138"/>
      <c r="L114" s="138"/>
    </row>
    <row r="115" spans="2:12" hidden="1" x14ac:dyDescent="0.2">
      <c r="E115" s="135"/>
      <c r="F115" s="138"/>
      <c r="G115" s="138"/>
      <c r="H115" s="138"/>
      <c r="I115" s="139"/>
      <c r="J115" s="138"/>
      <c r="K115" s="138"/>
      <c r="L115" s="138"/>
    </row>
    <row r="116" spans="2:12" hidden="1" x14ac:dyDescent="0.2">
      <c r="E116" s="135"/>
      <c r="F116" s="138"/>
      <c r="G116" s="138"/>
      <c r="H116" s="138"/>
      <c r="I116" s="139"/>
      <c r="J116" s="138"/>
      <c r="K116" s="138"/>
      <c r="L116" s="138"/>
    </row>
    <row r="117" spans="2:12" hidden="1" x14ac:dyDescent="0.2">
      <c r="E117" s="135"/>
      <c r="F117" s="138"/>
      <c r="G117" s="138"/>
      <c r="H117" s="138"/>
      <c r="I117" s="139"/>
      <c r="J117" s="138"/>
      <c r="K117" s="138"/>
      <c r="L117" s="138"/>
    </row>
    <row r="118" spans="2:12" hidden="1" x14ac:dyDescent="0.2">
      <c r="E118" s="135"/>
      <c r="F118" s="138"/>
      <c r="G118" s="138"/>
      <c r="H118" s="138"/>
      <c r="I118" s="139"/>
      <c r="J118" s="138"/>
      <c r="K118" s="138"/>
      <c r="L118" s="138"/>
    </row>
    <row r="119" spans="2:12" hidden="1" x14ac:dyDescent="0.2">
      <c r="E119" s="135"/>
      <c r="F119" s="138"/>
      <c r="G119" s="138"/>
      <c r="H119" s="138"/>
      <c r="I119" s="139"/>
      <c r="J119" s="138"/>
      <c r="K119" s="138"/>
      <c r="L119" s="138"/>
    </row>
    <row r="120" spans="2:12" hidden="1" x14ac:dyDescent="0.2">
      <c r="G120" s="138"/>
      <c r="H120" s="138"/>
      <c r="I120" s="139"/>
      <c r="J120" s="138"/>
      <c r="K120" s="138"/>
      <c r="L120" s="138"/>
    </row>
    <row r="121" spans="2:12" hidden="1" x14ac:dyDescent="0.2">
      <c r="G121" s="138"/>
      <c r="H121" s="138"/>
      <c r="I121" s="139"/>
      <c r="J121" s="138"/>
      <c r="K121" s="138"/>
      <c r="L121" s="138"/>
    </row>
    <row r="122" spans="2:12" hidden="1" x14ac:dyDescent="0.2">
      <c r="G122" s="138"/>
      <c r="H122" s="138"/>
      <c r="I122" s="138"/>
      <c r="J122" s="138"/>
      <c r="K122" s="138"/>
      <c r="L122" s="138"/>
    </row>
    <row r="123" spans="2:12" hidden="1" x14ac:dyDescent="0.2">
      <c r="G123" s="138"/>
      <c r="H123" s="138"/>
      <c r="I123" s="138"/>
      <c r="J123" s="138"/>
      <c r="K123" s="138"/>
      <c r="L123" s="138"/>
    </row>
    <row r="124" spans="2:12" hidden="1" x14ac:dyDescent="0.2">
      <c r="G124" s="138"/>
      <c r="H124" s="138"/>
      <c r="I124" s="138"/>
      <c r="J124" s="138"/>
      <c r="K124" s="138"/>
      <c r="L124" s="138"/>
    </row>
    <row r="125" spans="2:12" hidden="1" x14ac:dyDescent="0.2">
      <c r="G125" s="138"/>
      <c r="H125" s="138"/>
      <c r="I125" s="138"/>
      <c r="J125" s="138"/>
      <c r="K125" s="138"/>
      <c r="L125" s="138"/>
    </row>
    <row r="126" spans="2:12" hidden="1" x14ac:dyDescent="0.2">
      <c r="G126" s="138"/>
      <c r="H126" s="138"/>
      <c r="I126" s="138"/>
      <c r="J126" s="138"/>
      <c r="K126" s="138"/>
      <c r="L126" s="138"/>
    </row>
    <row r="127" spans="2:12" hidden="1" x14ac:dyDescent="0.2">
      <c r="G127" s="138"/>
      <c r="H127" s="138"/>
      <c r="I127" s="138"/>
      <c r="J127" s="138"/>
      <c r="K127" s="138"/>
      <c r="L127" s="138"/>
    </row>
    <row r="128" spans="2:12" hidden="1" x14ac:dyDescent="0.2">
      <c r="G128" s="138"/>
      <c r="H128" s="138"/>
      <c r="I128" s="138"/>
      <c r="J128" s="138"/>
      <c r="K128" s="138"/>
      <c r="L128" s="138"/>
    </row>
    <row r="129" spans="7:12" hidden="1" x14ac:dyDescent="0.2">
      <c r="G129" s="138"/>
      <c r="H129" s="138"/>
      <c r="I129" s="138"/>
      <c r="J129" s="138"/>
      <c r="K129" s="138"/>
      <c r="L129" s="138"/>
    </row>
    <row r="130" spans="7:12" hidden="1" x14ac:dyDescent="0.2">
      <c r="G130" s="138"/>
      <c r="H130" s="138"/>
      <c r="I130" s="138"/>
      <c r="J130" s="138"/>
      <c r="K130" s="138"/>
      <c r="L130" s="138"/>
    </row>
    <row r="131" spans="7:12" hidden="1" x14ac:dyDescent="0.2">
      <c r="G131" s="138"/>
      <c r="H131" s="138"/>
      <c r="I131" s="138"/>
      <c r="J131" s="138"/>
      <c r="K131" s="138"/>
      <c r="L131" s="138"/>
    </row>
    <row r="132" spans="7:12" hidden="1" x14ac:dyDescent="0.2">
      <c r="G132" s="138"/>
      <c r="H132" s="138"/>
      <c r="I132" s="138"/>
      <c r="J132" s="138"/>
      <c r="K132" s="138"/>
      <c r="L132" s="138"/>
    </row>
    <row r="133" spans="7:12" hidden="1" x14ac:dyDescent="0.2">
      <c r="G133" s="138"/>
      <c r="H133" s="138"/>
      <c r="I133" s="138"/>
      <c r="J133" s="138"/>
      <c r="K133" s="138"/>
      <c r="L133" s="138"/>
    </row>
    <row r="134" spans="7:12" hidden="1" x14ac:dyDescent="0.2">
      <c r="G134" s="138"/>
      <c r="H134" s="138"/>
      <c r="I134" s="138"/>
      <c r="J134" s="138"/>
      <c r="K134" s="138"/>
      <c r="L134" s="138"/>
    </row>
    <row r="135" spans="7:12" hidden="1" x14ac:dyDescent="0.2">
      <c r="G135" s="138"/>
      <c r="H135" s="138"/>
      <c r="I135" s="138"/>
      <c r="J135" s="138"/>
      <c r="K135" s="138"/>
      <c r="L135" s="138"/>
    </row>
    <row r="136" spans="7:12" hidden="1" x14ac:dyDescent="0.2">
      <c r="G136" s="138"/>
      <c r="H136" s="138"/>
      <c r="I136" s="138"/>
      <c r="J136" s="138"/>
      <c r="K136" s="138"/>
      <c r="L136" s="138"/>
    </row>
    <row r="137" spans="7:12" hidden="1" x14ac:dyDescent="0.2">
      <c r="G137" s="138"/>
      <c r="H137" s="138"/>
      <c r="I137" s="138"/>
      <c r="J137" s="138"/>
      <c r="K137" s="138"/>
      <c r="L137" s="138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V106"/>
  <sheetViews>
    <sheetView showGridLines="0" showRowColHeaders="0" zoomScale="85" zoomScaleNormal="85" workbookViewId="0">
      <pane ySplit="9" topLeftCell="A74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61.42578125" style="102" customWidth="1"/>
    <col min="2" max="2" width="8.5703125" style="102" bestFit="1" customWidth="1"/>
    <col min="3" max="3" width="8.85546875" style="102" customWidth="1"/>
    <col min="4" max="4" width="8.5703125" style="102" customWidth="1"/>
    <col min="5" max="5" width="9.28515625" style="102" customWidth="1"/>
    <col min="6" max="6" width="8.5703125" style="143" customWidth="1"/>
    <col min="7" max="7" width="7.7109375" style="102" customWidth="1"/>
    <col min="8" max="10" width="8.5703125" style="102" customWidth="1"/>
    <col min="11" max="11" width="10.28515625" style="102" customWidth="1"/>
    <col min="12" max="12" width="10.140625" style="102" customWidth="1"/>
    <col min="13" max="14" width="10.28515625" style="102" customWidth="1"/>
    <col min="15" max="15" width="2.28515625" style="102" customWidth="1"/>
    <col min="16" max="16" width="15.140625" style="102" customWidth="1"/>
    <col min="17" max="256" width="12.28515625" style="102" hidden="1"/>
    <col min="257" max="257" width="53.85546875" style="102" hidden="1"/>
    <col min="258" max="259" width="7.7109375" style="102" hidden="1"/>
    <col min="260" max="260" width="8.28515625" style="102" hidden="1"/>
    <col min="261" max="261" width="8.42578125" style="102" hidden="1"/>
    <col min="262" max="262" width="9" style="102" hidden="1"/>
    <col min="263" max="263" width="8" style="102" hidden="1"/>
    <col min="264" max="269" width="12.28515625" style="102" hidden="1"/>
    <col min="270" max="270" width="11.28515625" style="102" hidden="1"/>
    <col min="271" max="512" width="12.28515625" style="102" hidden="1"/>
    <col min="513" max="513" width="53.85546875" style="102" hidden="1"/>
    <col min="514" max="515" width="7.7109375" style="102" hidden="1"/>
    <col min="516" max="516" width="8.28515625" style="102" hidden="1"/>
    <col min="517" max="517" width="8.42578125" style="102" hidden="1"/>
    <col min="518" max="518" width="9" style="102" hidden="1"/>
    <col min="519" max="519" width="8" style="102" hidden="1"/>
    <col min="520" max="525" width="12.28515625" style="102" hidden="1"/>
    <col min="526" max="526" width="11.28515625" style="102" hidden="1"/>
    <col min="527" max="768" width="12.28515625" style="102" hidden="1"/>
    <col min="769" max="769" width="53.85546875" style="102" hidden="1"/>
    <col min="770" max="771" width="7.7109375" style="102" hidden="1"/>
    <col min="772" max="772" width="8.28515625" style="102" hidden="1"/>
    <col min="773" max="773" width="8.42578125" style="102" hidden="1"/>
    <col min="774" max="774" width="9" style="102" hidden="1"/>
    <col min="775" max="775" width="8" style="102" hidden="1"/>
    <col min="776" max="781" width="12.28515625" style="102" hidden="1"/>
    <col min="782" max="782" width="11.28515625" style="102" hidden="1"/>
    <col min="783" max="1024" width="12.28515625" style="102" hidden="1"/>
    <col min="1025" max="1025" width="53.85546875" style="102" hidden="1"/>
    <col min="1026" max="1027" width="7.7109375" style="102" hidden="1"/>
    <col min="1028" max="1028" width="8.28515625" style="102" hidden="1"/>
    <col min="1029" max="1029" width="8.42578125" style="102" hidden="1"/>
    <col min="1030" max="1030" width="9" style="102" hidden="1"/>
    <col min="1031" max="1031" width="8" style="102" hidden="1"/>
    <col min="1032" max="1037" width="12.28515625" style="102" hidden="1"/>
    <col min="1038" max="1038" width="11.28515625" style="102" hidden="1"/>
    <col min="1039" max="1280" width="12.28515625" style="102" hidden="1"/>
    <col min="1281" max="1281" width="53.85546875" style="102" hidden="1"/>
    <col min="1282" max="1283" width="7.7109375" style="102" hidden="1"/>
    <col min="1284" max="1284" width="8.28515625" style="102" hidden="1"/>
    <col min="1285" max="1285" width="8.42578125" style="102" hidden="1"/>
    <col min="1286" max="1286" width="9" style="102" hidden="1"/>
    <col min="1287" max="1287" width="8" style="102" hidden="1"/>
    <col min="1288" max="1293" width="12.28515625" style="102" hidden="1"/>
    <col min="1294" max="1294" width="11.28515625" style="102" hidden="1"/>
    <col min="1295" max="1536" width="12.28515625" style="102" hidden="1"/>
    <col min="1537" max="1537" width="53.85546875" style="102" hidden="1"/>
    <col min="1538" max="1539" width="7.7109375" style="102" hidden="1"/>
    <col min="1540" max="1540" width="8.28515625" style="102" hidden="1"/>
    <col min="1541" max="1541" width="8.42578125" style="102" hidden="1"/>
    <col min="1542" max="1542" width="9" style="102" hidden="1"/>
    <col min="1543" max="1543" width="8" style="102" hidden="1"/>
    <col min="1544" max="1549" width="12.28515625" style="102" hidden="1"/>
    <col min="1550" max="1550" width="11.28515625" style="102" hidden="1"/>
    <col min="1551" max="1792" width="12.28515625" style="102" hidden="1"/>
    <col min="1793" max="1793" width="53.85546875" style="102" hidden="1"/>
    <col min="1794" max="1795" width="7.7109375" style="102" hidden="1"/>
    <col min="1796" max="1796" width="8.28515625" style="102" hidden="1"/>
    <col min="1797" max="1797" width="8.42578125" style="102" hidden="1"/>
    <col min="1798" max="1798" width="9" style="102" hidden="1"/>
    <col min="1799" max="1799" width="8" style="102" hidden="1"/>
    <col min="1800" max="1805" width="12.28515625" style="102" hidden="1"/>
    <col min="1806" max="1806" width="11.28515625" style="102" hidden="1"/>
    <col min="1807" max="2048" width="12.28515625" style="102" hidden="1"/>
    <col min="2049" max="2049" width="53.85546875" style="102" hidden="1"/>
    <col min="2050" max="2051" width="7.7109375" style="102" hidden="1"/>
    <col min="2052" max="2052" width="8.28515625" style="102" hidden="1"/>
    <col min="2053" max="2053" width="8.42578125" style="102" hidden="1"/>
    <col min="2054" max="2054" width="9" style="102" hidden="1"/>
    <col min="2055" max="2055" width="8" style="102" hidden="1"/>
    <col min="2056" max="2061" width="12.28515625" style="102" hidden="1"/>
    <col min="2062" max="2062" width="11.28515625" style="102" hidden="1"/>
    <col min="2063" max="2304" width="12.28515625" style="102" hidden="1"/>
    <col min="2305" max="2305" width="53.85546875" style="102" hidden="1"/>
    <col min="2306" max="2307" width="7.7109375" style="102" hidden="1"/>
    <col min="2308" max="2308" width="8.28515625" style="102" hidden="1"/>
    <col min="2309" max="2309" width="8.42578125" style="102" hidden="1"/>
    <col min="2310" max="2310" width="9" style="102" hidden="1"/>
    <col min="2311" max="2311" width="8" style="102" hidden="1"/>
    <col min="2312" max="2317" width="12.28515625" style="102" hidden="1"/>
    <col min="2318" max="2318" width="11.28515625" style="102" hidden="1"/>
    <col min="2319" max="2560" width="12.28515625" style="102" hidden="1"/>
    <col min="2561" max="2561" width="53.85546875" style="102" hidden="1"/>
    <col min="2562" max="2563" width="7.7109375" style="102" hidden="1"/>
    <col min="2564" max="2564" width="8.28515625" style="102" hidden="1"/>
    <col min="2565" max="2565" width="8.42578125" style="102" hidden="1"/>
    <col min="2566" max="2566" width="9" style="102" hidden="1"/>
    <col min="2567" max="2567" width="8" style="102" hidden="1"/>
    <col min="2568" max="2573" width="12.28515625" style="102" hidden="1"/>
    <col min="2574" max="2574" width="11.28515625" style="102" hidden="1"/>
    <col min="2575" max="2816" width="12.28515625" style="102" hidden="1"/>
    <col min="2817" max="2817" width="53.85546875" style="102" hidden="1"/>
    <col min="2818" max="2819" width="7.7109375" style="102" hidden="1"/>
    <col min="2820" max="2820" width="8.28515625" style="102" hidden="1"/>
    <col min="2821" max="2821" width="8.42578125" style="102" hidden="1"/>
    <col min="2822" max="2822" width="9" style="102" hidden="1"/>
    <col min="2823" max="2823" width="8" style="102" hidden="1"/>
    <col min="2824" max="2829" width="12.28515625" style="102" hidden="1"/>
    <col min="2830" max="2830" width="11.28515625" style="102" hidden="1"/>
    <col min="2831" max="3072" width="12.28515625" style="102" hidden="1"/>
    <col min="3073" max="3073" width="53.85546875" style="102" hidden="1"/>
    <col min="3074" max="3075" width="7.7109375" style="102" hidden="1"/>
    <col min="3076" max="3076" width="8.28515625" style="102" hidden="1"/>
    <col min="3077" max="3077" width="8.42578125" style="102" hidden="1"/>
    <col min="3078" max="3078" width="9" style="102" hidden="1"/>
    <col min="3079" max="3079" width="8" style="102" hidden="1"/>
    <col min="3080" max="3085" width="12.28515625" style="102" hidden="1"/>
    <col min="3086" max="3086" width="11.28515625" style="102" hidden="1"/>
    <col min="3087" max="3328" width="12.28515625" style="102" hidden="1"/>
    <col min="3329" max="3329" width="53.85546875" style="102" hidden="1"/>
    <col min="3330" max="3331" width="7.7109375" style="102" hidden="1"/>
    <col min="3332" max="3332" width="8.28515625" style="102" hidden="1"/>
    <col min="3333" max="3333" width="8.42578125" style="102" hidden="1"/>
    <col min="3334" max="3334" width="9" style="102" hidden="1"/>
    <col min="3335" max="3335" width="8" style="102" hidden="1"/>
    <col min="3336" max="3341" width="12.28515625" style="102" hidden="1"/>
    <col min="3342" max="3342" width="11.28515625" style="102" hidden="1"/>
    <col min="3343" max="3584" width="12.28515625" style="102" hidden="1"/>
    <col min="3585" max="3585" width="53.85546875" style="102" hidden="1"/>
    <col min="3586" max="3587" width="7.7109375" style="102" hidden="1"/>
    <col min="3588" max="3588" width="8.28515625" style="102" hidden="1"/>
    <col min="3589" max="3589" width="8.42578125" style="102" hidden="1"/>
    <col min="3590" max="3590" width="9" style="102" hidden="1"/>
    <col min="3591" max="3591" width="8" style="102" hidden="1"/>
    <col min="3592" max="3597" width="12.28515625" style="102" hidden="1"/>
    <col min="3598" max="3598" width="11.28515625" style="102" hidden="1"/>
    <col min="3599" max="3840" width="12.28515625" style="102" hidden="1"/>
    <col min="3841" max="3841" width="53.85546875" style="102" hidden="1"/>
    <col min="3842" max="3843" width="7.7109375" style="102" hidden="1"/>
    <col min="3844" max="3844" width="8.28515625" style="102" hidden="1"/>
    <col min="3845" max="3845" width="8.42578125" style="102" hidden="1"/>
    <col min="3846" max="3846" width="9" style="102" hidden="1"/>
    <col min="3847" max="3847" width="8" style="102" hidden="1"/>
    <col min="3848" max="3853" width="12.28515625" style="102" hidden="1"/>
    <col min="3854" max="3854" width="11.28515625" style="102" hidden="1"/>
    <col min="3855" max="4096" width="12.28515625" style="102" hidden="1"/>
    <col min="4097" max="4097" width="53.85546875" style="102" hidden="1"/>
    <col min="4098" max="4099" width="7.7109375" style="102" hidden="1"/>
    <col min="4100" max="4100" width="8.28515625" style="102" hidden="1"/>
    <col min="4101" max="4101" width="8.42578125" style="102" hidden="1"/>
    <col min="4102" max="4102" width="9" style="102" hidden="1"/>
    <col min="4103" max="4103" width="8" style="102" hidden="1"/>
    <col min="4104" max="4109" width="12.28515625" style="102" hidden="1"/>
    <col min="4110" max="4110" width="11.28515625" style="102" hidden="1"/>
    <col min="4111" max="4352" width="12.28515625" style="102" hidden="1"/>
    <col min="4353" max="4353" width="53.85546875" style="102" hidden="1"/>
    <col min="4354" max="4355" width="7.7109375" style="102" hidden="1"/>
    <col min="4356" max="4356" width="8.28515625" style="102" hidden="1"/>
    <col min="4357" max="4357" width="8.42578125" style="102" hidden="1"/>
    <col min="4358" max="4358" width="9" style="102" hidden="1"/>
    <col min="4359" max="4359" width="8" style="102" hidden="1"/>
    <col min="4360" max="4365" width="12.28515625" style="102" hidden="1"/>
    <col min="4366" max="4366" width="11.28515625" style="102" hidden="1"/>
    <col min="4367" max="4608" width="12.28515625" style="102" hidden="1"/>
    <col min="4609" max="4609" width="53.85546875" style="102" hidden="1"/>
    <col min="4610" max="4611" width="7.7109375" style="102" hidden="1"/>
    <col min="4612" max="4612" width="8.28515625" style="102" hidden="1"/>
    <col min="4613" max="4613" width="8.42578125" style="102" hidden="1"/>
    <col min="4614" max="4614" width="9" style="102" hidden="1"/>
    <col min="4615" max="4615" width="8" style="102" hidden="1"/>
    <col min="4616" max="4621" width="12.28515625" style="102" hidden="1"/>
    <col min="4622" max="4622" width="11.28515625" style="102" hidden="1"/>
    <col min="4623" max="4864" width="12.28515625" style="102" hidden="1"/>
    <col min="4865" max="4865" width="53.85546875" style="102" hidden="1"/>
    <col min="4866" max="4867" width="7.7109375" style="102" hidden="1"/>
    <col min="4868" max="4868" width="8.28515625" style="102" hidden="1"/>
    <col min="4869" max="4869" width="8.42578125" style="102" hidden="1"/>
    <col min="4870" max="4870" width="9" style="102" hidden="1"/>
    <col min="4871" max="4871" width="8" style="102" hidden="1"/>
    <col min="4872" max="4877" width="12.28515625" style="102" hidden="1"/>
    <col min="4878" max="4878" width="11.28515625" style="102" hidden="1"/>
    <col min="4879" max="5120" width="12.28515625" style="102" hidden="1"/>
    <col min="5121" max="5121" width="53.85546875" style="102" hidden="1"/>
    <col min="5122" max="5123" width="7.7109375" style="102" hidden="1"/>
    <col min="5124" max="5124" width="8.28515625" style="102" hidden="1"/>
    <col min="5125" max="5125" width="8.42578125" style="102" hidden="1"/>
    <col min="5126" max="5126" width="9" style="102" hidden="1"/>
    <col min="5127" max="5127" width="8" style="102" hidden="1"/>
    <col min="5128" max="5133" width="12.28515625" style="102" hidden="1"/>
    <col min="5134" max="5134" width="11.28515625" style="102" hidden="1"/>
    <col min="5135" max="5376" width="12.28515625" style="102" hidden="1"/>
    <col min="5377" max="5377" width="53.85546875" style="102" hidden="1"/>
    <col min="5378" max="5379" width="7.7109375" style="102" hidden="1"/>
    <col min="5380" max="5380" width="8.28515625" style="102" hidden="1"/>
    <col min="5381" max="5381" width="8.42578125" style="102" hidden="1"/>
    <col min="5382" max="5382" width="9" style="102" hidden="1"/>
    <col min="5383" max="5383" width="8" style="102" hidden="1"/>
    <col min="5384" max="5389" width="12.28515625" style="102" hidden="1"/>
    <col min="5390" max="5390" width="11.28515625" style="102" hidden="1"/>
    <col min="5391" max="5632" width="12.28515625" style="102" hidden="1"/>
    <col min="5633" max="5633" width="53.85546875" style="102" hidden="1"/>
    <col min="5634" max="5635" width="7.7109375" style="102" hidden="1"/>
    <col min="5636" max="5636" width="8.28515625" style="102" hidden="1"/>
    <col min="5637" max="5637" width="8.42578125" style="102" hidden="1"/>
    <col min="5638" max="5638" width="9" style="102" hidden="1"/>
    <col min="5639" max="5639" width="8" style="102" hidden="1"/>
    <col min="5640" max="5645" width="12.28515625" style="102" hidden="1"/>
    <col min="5646" max="5646" width="11.28515625" style="102" hidden="1"/>
    <col min="5647" max="5888" width="12.28515625" style="102" hidden="1"/>
    <col min="5889" max="5889" width="53.85546875" style="102" hidden="1"/>
    <col min="5890" max="5891" width="7.7109375" style="102" hidden="1"/>
    <col min="5892" max="5892" width="8.28515625" style="102" hidden="1"/>
    <col min="5893" max="5893" width="8.42578125" style="102" hidden="1"/>
    <col min="5894" max="5894" width="9" style="102" hidden="1"/>
    <col min="5895" max="5895" width="8" style="102" hidden="1"/>
    <col min="5896" max="5901" width="12.28515625" style="102" hidden="1"/>
    <col min="5902" max="5902" width="11.28515625" style="102" hidden="1"/>
    <col min="5903" max="6144" width="12.28515625" style="102" hidden="1"/>
    <col min="6145" max="6145" width="53.85546875" style="102" hidden="1"/>
    <col min="6146" max="6147" width="7.7109375" style="102" hidden="1"/>
    <col min="6148" max="6148" width="8.28515625" style="102" hidden="1"/>
    <col min="6149" max="6149" width="8.42578125" style="102" hidden="1"/>
    <col min="6150" max="6150" width="9" style="102" hidden="1"/>
    <col min="6151" max="6151" width="8" style="102" hidden="1"/>
    <col min="6152" max="6157" width="12.28515625" style="102" hidden="1"/>
    <col min="6158" max="6158" width="11.28515625" style="102" hidden="1"/>
    <col min="6159" max="6400" width="12.28515625" style="102" hidden="1"/>
    <col min="6401" max="6401" width="53.85546875" style="102" hidden="1"/>
    <col min="6402" max="6403" width="7.7109375" style="102" hidden="1"/>
    <col min="6404" max="6404" width="8.28515625" style="102" hidden="1"/>
    <col min="6405" max="6405" width="8.42578125" style="102" hidden="1"/>
    <col min="6406" max="6406" width="9" style="102" hidden="1"/>
    <col min="6407" max="6407" width="8" style="102" hidden="1"/>
    <col min="6408" max="6413" width="12.28515625" style="102" hidden="1"/>
    <col min="6414" max="6414" width="11.28515625" style="102" hidden="1"/>
    <col min="6415" max="6656" width="12.28515625" style="102" hidden="1"/>
    <col min="6657" max="6657" width="53.85546875" style="102" hidden="1"/>
    <col min="6658" max="6659" width="7.7109375" style="102" hidden="1"/>
    <col min="6660" max="6660" width="8.28515625" style="102" hidden="1"/>
    <col min="6661" max="6661" width="8.42578125" style="102" hidden="1"/>
    <col min="6662" max="6662" width="9" style="102" hidden="1"/>
    <col min="6663" max="6663" width="8" style="102" hidden="1"/>
    <col min="6664" max="6669" width="12.28515625" style="102" hidden="1"/>
    <col min="6670" max="6670" width="11.28515625" style="102" hidden="1"/>
    <col min="6671" max="6912" width="12.28515625" style="102" hidden="1"/>
    <col min="6913" max="6913" width="53.85546875" style="102" hidden="1"/>
    <col min="6914" max="6915" width="7.7109375" style="102" hidden="1"/>
    <col min="6916" max="6916" width="8.28515625" style="102" hidden="1"/>
    <col min="6917" max="6917" width="8.42578125" style="102" hidden="1"/>
    <col min="6918" max="6918" width="9" style="102" hidden="1"/>
    <col min="6919" max="6919" width="8" style="102" hidden="1"/>
    <col min="6920" max="6925" width="12.28515625" style="102" hidden="1"/>
    <col min="6926" max="6926" width="11.28515625" style="102" hidden="1"/>
    <col min="6927" max="7168" width="12.28515625" style="102" hidden="1"/>
    <col min="7169" max="7169" width="53.85546875" style="102" hidden="1"/>
    <col min="7170" max="7171" width="7.7109375" style="102" hidden="1"/>
    <col min="7172" max="7172" width="8.28515625" style="102" hidden="1"/>
    <col min="7173" max="7173" width="8.42578125" style="102" hidden="1"/>
    <col min="7174" max="7174" width="9" style="102" hidden="1"/>
    <col min="7175" max="7175" width="8" style="102" hidden="1"/>
    <col min="7176" max="7181" width="12.28515625" style="102" hidden="1"/>
    <col min="7182" max="7182" width="11.28515625" style="102" hidden="1"/>
    <col min="7183" max="7424" width="12.28515625" style="102" hidden="1"/>
    <col min="7425" max="7425" width="53.85546875" style="102" hidden="1"/>
    <col min="7426" max="7427" width="7.7109375" style="102" hidden="1"/>
    <col min="7428" max="7428" width="8.28515625" style="102" hidden="1"/>
    <col min="7429" max="7429" width="8.42578125" style="102" hidden="1"/>
    <col min="7430" max="7430" width="9" style="102" hidden="1"/>
    <col min="7431" max="7431" width="8" style="102" hidden="1"/>
    <col min="7432" max="7437" width="12.28515625" style="102" hidden="1"/>
    <col min="7438" max="7438" width="11.28515625" style="102" hidden="1"/>
    <col min="7439" max="7680" width="12.28515625" style="102" hidden="1"/>
    <col min="7681" max="7681" width="53.85546875" style="102" hidden="1"/>
    <col min="7682" max="7683" width="7.7109375" style="102" hidden="1"/>
    <col min="7684" max="7684" width="8.28515625" style="102" hidden="1"/>
    <col min="7685" max="7685" width="8.42578125" style="102" hidden="1"/>
    <col min="7686" max="7686" width="9" style="102" hidden="1"/>
    <col min="7687" max="7687" width="8" style="102" hidden="1"/>
    <col min="7688" max="7693" width="12.28515625" style="102" hidden="1"/>
    <col min="7694" max="7694" width="11.28515625" style="102" hidden="1"/>
    <col min="7695" max="7936" width="12.28515625" style="102" hidden="1"/>
    <col min="7937" max="7937" width="53.85546875" style="102" hidden="1"/>
    <col min="7938" max="7939" width="7.7109375" style="102" hidden="1"/>
    <col min="7940" max="7940" width="8.28515625" style="102" hidden="1"/>
    <col min="7941" max="7941" width="8.42578125" style="102" hidden="1"/>
    <col min="7942" max="7942" width="9" style="102" hidden="1"/>
    <col min="7943" max="7943" width="8" style="102" hidden="1"/>
    <col min="7944" max="7949" width="12.28515625" style="102" hidden="1"/>
    <col min="7950" max="7950" width="11.28515625" style="102" hidden="1"/>
    <col min="7951" max="8192" width="12.28515625" style="102" hidden="1"/>
    <col min="8193" max="8193" width="53.85546875" style="102" hidden="1"/>
    <col min="8194" max="8195" width="7.7109375" style="102" hidden="1"/>
    <col min="8196" max="8196" width="8.28515625" style="102" hidden="1"/>
    <col min="8197" max="8197" width="8.42578125" style="102" hidden="1"/>
    <col min="8198" max="8198" width="9" style="102" hidden="1"/>
    <col min="8199" max="8199" width="8" style="102" hidden="1"/>
    <col min="8200" max="8205" width="12.28515625" style="102" hidden="1"/>
    <col min="8206" max="8206" width="11.28515625" style="102" hidden="1"/>
    <col min="8207" max="8448" width="12.28515625" style="102" hidden="1"/>
    <col min="8449" max="8449" width="53.85546875" style="102" hidden="1"/>
    <col min="8450" max="8451" width="7.7109375" style="102" hidden="1"/>
    <col min="8452" max="8452" width="8.28515625" style="102" hidden="1"/>
    <col min="8453" max="8453" width="8.42578125" style="102" hidden="1"/>
    <col min="8454" max="8454" width="9" style="102" hidden="1"/>
    <col min="8455" max="8455" width="8" style="102" hidden="1"/>
    <col min="8456" max="8461" width="12.28515625" style="102" hidden="1"/>
    <col min="8462" max="8462" width="11.28515625" style="102" hidden="1"/>
    <col min="8463" max="8704" width="12.28515625" style="102" hidden="1"/>
    <col min="8705" max="8705" width="53.85546875" style="102" hidden="1"/>
    <col min="8706" max="8707" width="7.7109375" style="102" hidden="1"/>
    <col min="8708" max="8708" width="8.28515625" style="102" hidden="1"/>
    <col min="8709" max="8709" width="8.42578125" style="102" hidden="1"/>
    <col min="8710" max="8710" width="9" style="102" hidden="1"/>
    <col min="8711" max="8711" width="8" style="102" hidden="1"/>
    <col min="8712" max="8717" width="12.28515625" style="102" hidden="1"/>
    <col min="8718" max="8718" width="11.28515625" style="102" hidden="1"/>
    <col min="8719" max="8960" width="12.28515625" style="102" hidden="1"/>
    <col min="8961" max="8961" width="53.85546875" style="102" hidden="1"/>
    <col min="8962" max="8963" width="7.7109375" style="102" hidden="1"/>
    <col min="8964" max="8964" width="8.28515625" style="102" hidden="1"/>
    <col min="8965" max="8965" width="8.42578125" style="102" hidden="1"/>
    <col min="8966" max="8966" width="9" style="102" hidden="1"/>
    <col min="8967" max="8967" width="8" style="102" hidden="1"/>
    <col min="8968" max="8973" width="12.28515625" style="102" hidden="1"/>
    <col min="8974" max="8974" width="11.28515625" style="102" hidden="1"/>
    <col min="8975" max="9216" width="12.28515625" style="102" hidden="1"/>
    <col min="9217" max="9217" width="53.85546875" style="102" hidden="1"/>
    <col min="9218" max="9219" width="7.7109375" style="102" hidden="1"/>
    <col min="9220" max="9220" width="8.28515625" style="102" hidden="1"/>
    <col min="9221" max="9221" width="8.42578125" style="102" hidden="1"/>
    <col min="9222" max="9222" width="9" style="102" hidden="1"/>
    <col min="9223" max="9223" width="8" style="102" hidden="1"/>
    <col min="9224" max="9229" width="12.28515625" style="102" hidden="1"/>
    <col min="9230" max="9230" width="11.28515625" style="102" hidden="1"/>
    <col min="9231" max="9472" width="12.28515625" style="102" hidden="1"/>
    <col min="9473" max="9473" width="53.85546875" style="102" hidden="1"/>
    <col min="9474" max="9475" width="7.7109375" style="102" hidden="1"/>
    <col min="9476" max="9476" width="8.28515625" style="102" hidden="1"/>
    <col min="9477" max="9477" width="8.42578125" style="102" hidden="1"/>
    <col min="9478" max="9478" width="9" style="102" hidden="1"/>
    <col min="9479" max="9479" width="8" style="102" hidden="1"/>
    <col min="9480" max="9485" width="12.28515625" style="102" hidden="1"/>
    <col min="9486" max="9486" width="11.28515625" style="102" hidden="1"/>
    <col min="9487" max="9728" width="12.28515625" style="102" hidden="1"/>
    <col min="9729" max="9729" width="53.85546875" style="102" hidden="1"/>
    <col min="9730" max="9731" width="7.7109375" style="102" hidden="1"/>
    <col min="9732" max="9732" width="8.28515625" style="102" hidden="1"/>
    <col min="9733" max="9733" width="8.42578125" style="102" hidden="1"/>
    <col min="9734" max="9734" width="9" style="102" hidden="1"/>
    <col min="9735" max="9735" width="8" style="102" hidden="1"/>
    <col min="9736" max="9741" width="12.28515625" style="102" hidden="1"/>
    <col min="9742" max="9742" width="11.28515625" style="102" hidden="1"/>
    <col min="9743" max="9984" width="12.28515625" style="102" hidden="1"/>
    <col min="9985" max="9985" width="53.85546875" style="102" hidden="1"/>
    <col min="9986" max="9987" width="7.7109375" style="102" hidden="1"/>
    <col min="9988" max="9988" width="8.28515625" style="102" hidden="1"/>
    <col min="9989" max="9989" width="8.42578125" style="102" hidden="1"/>
    <col min="9990" max="9990" width="9" style="102" hidden="1"/>
    <col min="9991" max="9991" width="8" style="102" hidden="1"/>
    <col min="9992" max="9997" width="12.28515625" style="102" hidden="1"/>
    <col min="9998" max="9998" width="11.28515625" style="102" hidden="1"/>
    <col min="9999" max="10240" width="12.28515625" style="102" hidden="1"/>
    <col min="10241" max="10241" width="53.85546875" style="102" hidden="1"/>
    <col min="10242" max="10243" width="7.7109375" style="102" hidden="1"/>
    <col min="10244" max="10244" width="8.28515625" style="102" hidden="1"/>
    <col min="10245" max="10245" width="8.42578125" style="102" hidden="1"/>
    <col min="10246" max="10246" width="9" style="102" hidden="1"/>
    <col min="10247" max="10247" width="8" style="102" hidden="1"/>
    <col min="10248" max="10253" width="12.28515625" style="102" hidden="1"/>
    <col min="10254" max="10254" width="11.28515625" style="102" hidden="1"/>
    <col min="10255" max="10496" width="12.28515625" style="102" hidden="1"/>
    <col min="10497" max="10497" width="53.85546875" style="102" hidden="1"/>
    <col min="10498" max="10499" width="7.7109375" style="102" hidden="1"/>
    <col min="10500" max="10500" width="8.28515625" style="102" hidden="1"/>
    <col min="10501" max="10501" width="8.42578125" style="102" hidden="1"/>
    <col min="10502" max="10502" width="9" style="102" hidden="1"/>
    <col min="10503" max="10503" width="8" style="102" hidden="1"/>
    <col min="10504" max="10509" width="12.28515625" style="102" hidden="1"/>
    <col min="10510" max="10510" width="11.28515625" style="102" hidden="1"/>
    <col min="10511" max="10752" width="12.28515625" style="102" hidden="1"/>
    <col min="10753" max="10753" width="53.85546875" style="102" hidden="1"/>
    <col min="10754" max="10755" width="7.7109375" style="102" hidden="1"/>
    <col min="10756" max="10756" width="8.28515625" style="102" hidden="1"/>
    <col min="10757" max="10757" width="8.42578125" style="102" hidden="1"/>
    <col min="10758" max="10758" width="9" style="102" hidden="1"/>
    <col min="10759" max="10759" width="8" style="102" hidden="1"/>
    <col min="10760" max="10765" width="12.28515625" style="102" hidden="1"/>
    <col min="10766" max="10766" width="11.28515625" style="102" hidden="1"/>
    <col min="10767" max="11008" width="12.28515625" style="102" hidden="1"/>
    <col min="11009" max="11009" width="53.85546875" style="102" hidden="1"/>
    <col min="11010" max="11011" width="7.7109375" style="102" hidden="1"/>
    <col min="11012" max="11012" width="8.28515625" style="102" hidden="1"/>
    <col min="11013" max="11013" width="8.42578125" style="102" hidden="1"/>
    <col min="11014" max="11014" width="9" style="102" hidden="1"/>
    <col min="11015" max="11015" width="8" style="102" hidden="1"/>
    <col min="11016" max="11021" width="12.28515625" style="102" hidden="1"/>
    <col min="11022" max="11022" width="11.28515625" style="102" hidden="1"/>
    <col min="11023" max="11264" width="12.28515625" style="102" hidden="1"/>
    <col min="11265" max="11265" width="53.85546875" style="102" hidden="1"/>
    <col min="11266" max="11267" width="7.7109375" style="102" hidden="1"/>
    <col min="11268" max="11268" width="8.28515625" style="102" hidden="1"/>
    <col min="11269" max="11269" width="8.42578125" style="102" hidden="1"/>
    <col min="11270" max="11270" width="9" style="102" hidden="1"/>
    <col min="11271" max="11271" width="8" style="102" hidden="1"/>
    <col min="11272" max="11277" width="12.28515625" style="102" hidden="1"/>
    <col min="11278" max="11278" width="11.28515625" style="102" hidden="1"/>
    <col min="11279" max="11520" width="12.28515625" style="102" hidden="1"/>
    <col min="11521" max="11521" width="53.85546875" style="102" hidden="1"/>
    <col min="11522" max="11523" width="7.7109375" style="102" hidden="1"/>
    <col min="11524" max="11524" width="8.28515625" style="102" hidden="1"/>
    <col min="11525" max="11525" width="8.42578125" style="102" hidden="1"/>
    <col min="11526" max="11526" width="9" style="102" hidden="1"/>
    <col min="11527" max="11527" width="8" style="102" hidden="1"/>
    <col min="11528" max="11533" width="12.28515625" style="102" hidden="1"/>
    <col min="11534" max="11534" width="11.28515625" style="102" hidden="1"/>
    <col min="11535" max="11776" width="12.28515625" style="102" hidden="1"/>
    <col min="11777" max="11777" width="53.85546875" style="102" hidden="1"/>
    <col min="11778" max="11779" width="7.7109375" style="102" hidden="1"/>
    <col min="11780" max="11780" width="8.28515625" style="102" hidden="1"/>
    <col min="11781" max="11781" width="8.42578125" style="102" hidden="1"/>
    <col min="11782" max="11782" width="9" style="102" hidden="1"/>
    <col min="11783" max="11783" width="8" style="102" hidden="1"/>
    <col min="11784" max="11789" width="12.28515625" style="102" hidden="1"/>
    <col min="11790" max="11790" width="11.28515625" style="102" hidden="1"/>
    <col min="11791" max="12032" width="12.28515625" style="102" hidden="1"/>
    <col min="12033" max="12033" width="53.85546875" style="102" hidden="1"/>
    <col min="12034" max="12035" width="7.7109375" style="102" hidden="1"/>
    <col min="12036" max="12036" width="8.28515625" style="102" hidden="1"/>
    <col min="12037" max="12037" width="8.42578125" style="102" hidden="1"/>
    <col min="12038" max="12038" width="9" style="102" hidden="1"/>
    <col min="12039" max="12039" width="8" style="102" hidden="1"/>
    <col min="12040" max="12045" width="12.28515625" style="102" hidden="1"/>
    <col min="12046" max="12046" width="11.28515625" style="102" hidden="1"/>
    <col min="12047" max="12288" width="12.28515625" style="102" hidden="1"/>
    <col min="12289" max="12289" width="53.85546875" style="102" hidden="1"/>
    <col min="12290" max="12291" width="7.7109375" style="102" hidden="1"/>
    <col min="12292" max="12292" width="8.28515625" style="102" hidden="1"/>
    <col min="12293" max="12293" width="8.42578125" style="102" hidden="1"/>
    <col min="12294" max="12294" width="9" style="102" hidden="1"/>
    <col min="12295" max="12295" width="8" style="102" hidden="1"/>
    <col min="12296" max="12301" width="12.28515625" style="102" hidden="1"/>
    <col min="12302" max="12302" width="11.28515625" style="102" hidden="1"/>
    <col min="12303" max="12544" width="12.28515625" style="102" hidden="1"/>
    <col min="12545" max="12545" width="53.85546875" style="102" hidden="1"/>
    <col min="12546" max="12547" width="7.7109375" style="102" hidden="1"/>
    <col min="12548" max="12548" width="8.28515625" style="102" hidden="1"/>
    <col min="12549" max="12549" width="8.42578125" style="102" hidden="1"/>
    <col min="12550" max="12550" width="9" style="102" hidden="1"/>
    <col min="12551" max="12551" width="8" style="102" hidden="1"/>
    <col min="12552" max="12557" width="12.28515625" style="102" hidden="1"/>
    <col min="12558" max="12558" width="11.28515625" style="102" hidden="1"/>
    <col min="12559" max="12800" width="12.28515625" style="102" hidden="1"/>
    <col min="12801" max="12801" width="53.85546875" style="102" hidden="1"/>
    <col min="12802" max="12803" width="7.7109375" style="102" hidden="1"/>
    <col min="12804" max="12804" width="8.28515625" style="102" hidden="1"/>
    <col min="12805" max="12805" width="8.42578125" style="102" hidden="1"/>
    <col min="12806" max="12806" width="9" style="102" hidden="1"/>
    <col min="12807" max="12807" width="8" style="102" hidden="1"/>
    <col min="12808" max="12813" width="12.28515625" style="102" hidden="1"/>
    <col min="12814" max="12814" width="11.28515625" style="102" hidden="1"/>
    <col min="12815" max="13056" width="12.28515625" style="102" hidden="1"/>
    <col min="13057" max="13057" width="53.85546875" style="102" hidden="1"/>
    <col min="13058" max="13059" width="7.7109375" style="102" hidden="1"/>
    <col min="13060" max="13060" width="8.28515625" style="102" hidden="1"/>
    <col min="13061" max="13061" width="8.42578125" style="102" hidden="1"/>
    <col min="13062" max="13062" width="9" style="102" hidden="1"/>
    <col min="13063" max="13063" width="8" style="102" hidden="1"/>
    <col min="13064" max="13069" width="12.28515625" style="102" hidden="1"/>
    <col min="13070" max="13070" width="11.28515625" style="102" hidden="1"/>
    <col min="13071" max="13312" width="12.28515625" style="102" hidden="1"/>
    <col min="13313" max="13313" width="53.85546875" style="102" hidden="1"/>
    <col min="13314" max="13315" width="7.7109375" style="102" hidden="1"/>
    <col min="13316" max="13316" width="8.28515625" style="102" hidden="1"/>
    <col min="13317" max="13317" width="8.42578125" style="102" hidden="1"/>
    <col min="13318" max="13318" width="9" style="102" hidden="1"/>
    <col min="13319" max="13319" width="8" style="102" hidden="1"/>
    <col min="13320" max="13325" width="12.28515625" style="102" hidden="1"/>
    <col min="13326" max="13326" width="11.28515625" style="102" hidden="1"/>
    <col min="13327" max="13568" width="12.28515625" style="102" hidden="1"/>
    <col min="13569" max="13569" width="53.85546875" style="102" hidden="1"/>
    <col min="13570" max="13571" width="7.7109375" style="102" hidden="1"/>
    <col min="13572" max="13572" width="8.28515625" style="102" hidden="1"/>
    <col min="13573" max="13573" width="8.42578125" style="102" hidden="1"/>
    <col min="13574" max="13574" width="9" style="102" hidden="1"/>
    <col min="13575" max="13575" width="8" style="102" hidden="1"/>
    <col min="13576" max="13581" width="12.28515625" style="102" hidden="1"/>
    <col min="13582" max="13582" width="11.28515625" style="102" hidden="1"/>
    <col min="13583" max="13824" width="12.28515625" style="102" hidden="1"/>
    <col min="13825" max="13825" width="53.85546875" style="102" hidden="1"/>
    <col min="13826" max="13827" width="7.7109375" style="102" hidden="1"/>
    <col min="13828" max="13828" width="8.28515625" style="102" hidden="1"/>
    <col min="13829" max="13829" width="8.42578125" style="102" hidden="1"/>
    <col min="13830" max="13830" width="9" style="102" hidden="1"/>
    <col min="13831" max="13831" width="8" style="102" hidden="1"/>
    <col min="13832" max="13837" width="12.28515625" style="102" hidden="1"/>
    <col min="13838" max="13838" width="11.28515625" style="102" hidden="1"/>
    <col min="13839" max="14080" width="12.28515625" style="102" hidden="1"/>
    <col min="14081" max="14081" width="53.85546875" style="102" hidden="1"/>
    <col min="14082" max="14083" width="7.7109375" style="102" hidden="1"/>
    <col min="14084" max="14084" width="8.28515625" style="102" hidden="1"/>
    <col min="14085" max="14085" width="8.42578125" style="102" hidden="1"/>
    <col min="14086" max="14086" width="9" style="102" hidden="1"/>
    <col min="14087" max="14087" width="8" style="102" hidden="1"/>
    <col min="14088" max="14093" width="12.28515625" style="102" hidden="1"/>
    <col min="14094" max="14094" width="11.28515625" style="102" hidden="1"/>
    <col min="14095" max="14336" width="12.28515625" style="102" hidden="1"/>
    <col min="14337" max="14337" width="53.85546875" style="102" hidden="1"/>
    <col min="14338" max="14339" width="7.7109375" style="102" hidden="1"/>
    <col min="14340" max="14340" width="8.28515625" style="102" hidden="1"/>
    <col min="14341" max="14341" width="8.42578125" style="102" hidden="1"/>
    <col min="14342" max="14342" width="9" style="102" hidden="1"/>
    <col min="14343" max="14343" width="8" style="102" hidden="1"/>
    <col min="14344" max="14349" width="12.28515625" style="102" hidden="1"/>
    <col min="14350" max="14350" width="11.28515625" style="102" hidden="1"/>
    <col min="14351" max="14592" width="12.28515625" style="102" hidden="1"/>
    <col min="14593" max="14593" width="53.85546875" style="102" hidden="1"/>
    <col min="14594" max="14595" width="7.7109375" style="102" hidden="1"/>
    <col min="14596" max="14596" width="8.28515625" style="102" hidden="1"/>
    <col min="14597" max="14597" width="8.42578125" style="102" hidden="1"/>
    <col min="14598" max="14598" width="9" style="102" hidden="1"/>
    <col min="14599" max="14599" width="8" style="102" hidden="1"/>
    <col min="14600" max="14605" width="12.28515625" style="102" hidden="1"/>
    <col min="14606" max="14606" width="11.28515625" style="102" hidden="1"/>
    <col min="14607" max="14848" width="12.28515625" style="102" hidden="1"/>
    <col min="14849" max="14849" width="53.85546875" style="102" hidden="1"/>
    <col min="14850" max="14851" width="7.7109375" style="102" hidden="1"/>
    <col min="14852" max="14852" width="8.28515625" style="102" hidden="1"/>
    <col min="14853" max="14853" width="8.42578125" style="102" hidden="1"/>
    <col min="14854" max="14854" width="9" style="102" hidden="1"/>
    <col min="14855" max="14855" width="8" style="102" hidden="1"/>
    <col min="14856" max="14861" width="12.28515625" style="102" hidden="1"/>
    <col min="14862" max="14862" width="11.28515625" style="102" hidden="1"/>
    <col min="14863" max="15104" width="12.28515625" style="102" hidden="1"/>
    <col min="15105" max="15105" width="53.85546875" style="102" hidden="1"/>
    <col min="15106" max="15107" width="7.7109375" style="102" hidden="1"/>
    <col min="15108" max="15108" width="8.28515625" style="102" hidden="1"/>
    <col min="15109" max="15109" width="8.42578125" style="102" hidden="1"/>
    <col min="15110" max="15110" width="9" style="102" hidden="1"/>
    <col min="15111" max="15111" width="8" style="102" hidden="1"/>
    <col min="15112" max="15117" width="12.28515625" style="102" hidden="1"/>
    <col min="15118" max="15118" width="11.28515625" style="102" hidden="1"/>
    <col min="15119" max="15360" width="12.28515625" style="102" hidden="1"/>
    <col min="15361" max="15361" width="53.85546875" style="102" hidden="1"/>
    <col min="15362" max="15363" width="7.7109375" style="102" hidden="1"/>
    <col min="15364" max="15364" width="8.28515625" style="102" hidden="1"/>
    <col min="15365" max="15365" width="8.42578125" style="102" hidden="1"/>
    <col min="15366" max="15366" width="9" style="102" hidden="1"/>
    <col min="15367" max="15367" width="8" style="102" hidden="1"/>
    <col min="15368" max="15373" width="12.28515625" style="102" hidden="1"/>
    <col min="15374" max="15374" width="11.28515625" style="102" hidden="1"/>
    <col min="15375" max="15616" width="12.28515625" style="102" hidden="1"/>
    <col min="15617" max="15617" width="53.85546875" style="102" hidden="1"/>
    <col min="15618" max="15619" width="7.7109375" style="102" hidden="1"/>
    <col min="15620" max="15620" width="8.28515625" style="102" hidden="1"/>
    <col min="15621" max="15621" width="8.42578125" style="102" hidden="1"/>
    <col min="15622" max="15622" width="9" style="102" hidden="1"/>
    <col min="15623" max="15623" width="8" style="102" hidden="1"/>
    <col min="15624" max="15629" width="12.28515625" style="102" hidden="1"/>
    <col min="15630" max="15630" width="11.28515625" style="102" hidden="1"/>
    <col min="15631" max="15872" width="12.28515625" style="102" hidden="1"/>
    <col min="15873" max="15873" width="53.85546875" style="102" hidden="1"/>
    <col min="15874" max="15875" width="7.7109375" style="102" hidden="1"/>
    <col min="15876" max="15876" width="8.28515625" style="102" hidden="1"/>
    <col min="15877" max="15877" width="8.42578125" style="102" hidden="1"/>
    <col min="15878" max="15878" width="9" style="102" hidden="1"/>
    <col min="15879" max="15879" width="8" style="102" hidden="1"/>
    <col min="15880" max="15885" width="12.28515625" style="102" hidden="1"/>
    <col min="15886" max="15886" width="11.28515625" style="102" hidden="1"/>
    <col min="15887" max="16128" width="12.28515625" style="102" hidden="1"/>
    <col min="16129" max="16129" width="53.85546875" style="102" hidden="1"/>
    <col min="16130" max="16131" width="7.7109375" style="102" hidden="1"/>
    <col min="16132" max="16132" width="8.28515625" style="102" hidden="1"/>
    <col min="16133" max="16133" width="8.42578125" style="102" hidden="1"/>
    <col min="16134" max="16134" width="9" style="102" hidden="1"/>
    <col min="16135" max="16135" width="8" style="102" hidden="1"/>
    <col min="16136" max="16141" width="12.28515625" style="102" hidden="1"/>
    <col min="16142" max="16142" width="11.28515625" style="102" hidden="1"/>
    <col min="16143" max="16384" width="12.28515625" style="102" hidden="1"/>
  </cols>
  <sheetData>
    <row r="1" spans="1:246" ht="15.75" x14ac:dyDescent="0.25">
      <c r="A1" s="98"/>
      <c r="B1" s="98"/>
      <c r="C1" s="141"/>
      <c r="D1" s="98"/>
      <c r="E1" s="98"/>
      <c r="F1" s="98"/>
      <c r="G1" s="98"/>
      <c r="H1" s="98"/>
      <c r="I1" s="98"/>
      <c r="N1" s="98"/>
      <c r="P1" s="191" t="s">
        <v>186</v>
      </c>
    </row>
    <row r="2" spans="1:246" ht="15.75" customHeight="1" x14ac:dyDescent="0.3">
      <c r="A2" s="230" t="s">
        <v>136</v>
      </c>
      <c r="B2" s="230"/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</row>
    <row r="3" spans="1:246" ht="18.75" customHeight="1" x14ac:dyDescent="0.25">
      <c r="A3" s="231" t="s">
        <v>137</v>
      </c>
      <c r="B3" s="231"/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</row>
    <row r="4" spans="1:246" ht="8.1" customHeight="1" x14ac:dyDescent="0.25">
      <c r="A4" s="142"/>
      <c r="B4" s="142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</row>
    <row r="5" spans="1:246" ht="18.75" customHeight="1" x14ac:dyDescent="0.3">
      <c r="A5" s="230" t="s">
        <v>138</v>
      </c>
      <c r="B5" s="230"/>
      <c r="C5" s="230"/>
      <c r="D5" s="230"/>
      <c r="E5" s="230"/>
      <c r="F5" s="230"/>
      <c r="G5" s="230"/>
      <c r="H5" s="230"/>
      <c r="I5" s="230"/>
      <c r="J5" s="230"/>
      <c r="K5" s="230"/>
      <c r="L5" s="230"/>
      <c r="M5" s="230"/>
      <c r="N5" s="230"/>
    </row>
    <row r="6" spans="1:246" ht="18.75" x14ac:dyDescent="0.3">
      <c r="A6" s="230" t="s">
        <v>139</v>
      </c>
      <c r="B6" s="230"/>
      <c r="C6" s="230"/>
      <c r="D6" s="230"/>
      <c r="E6" s="230"/>
      <c r="F6" s="230"/>
      <c r="G6" s="230"/>
      <c r="H6" s="230"/>
      <c r="I6" s="230"/>
      <c r="J6" s="230"/>
      <c r="K6" s="230"/>
      <c r="L6" s="230"/>
      <c r="M6" s="230"/>
      <c r="N6" s="230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</row>
    <row r="7" spans="1:246" ht="6" customHeight="1" thickBot="1" x14ac:dyDescent="0.25">
      <c r="A7" s="107"/>
      <c r="B7" s="107"/>
      <c r="C7" s="107"/>
      <c r="D7" s="107"/>
      <c r="E7" s="107"/>
      <c r="G7" s="107"/>
      <c r="H7" s="107"/>
      <c r="N7" s="107"/>
    </row>
    <row r="8" spans="1:246" s="3" customFormat="1" ht="16.5" customHeight="1" x14ac:dyDescent="0.2">
      <c r="A8" s="232" t="s">
        <v>140</v>
      </c>
      <c r="B8" s="228" t="s">
        <v>153</v>
      </c>
      <c r="C8" s="228" t="s">
        <v>154</v>
      </c>
      <c r="D8" s="228" t="s">
        <v>155</v>
      </c>
      <c r="E8" s="228" t="s">
        <v>156</v>
      </c>
      <c r="F8" s="228" t="s">
        <v>157</v>
      </c>
      <c r="G8" s="228" t="s">
        <v>158</v>
      </c>
      <c r="H8" s="228" t="s">
        <v>159</v>
      </c>
      <c r="I8" s="228" t="s">
        <v>160</v>
      </c>
      <c r="J8" s="228" t="s">
        <v>161</v>
      </c>
      <c r="K8" s="228" t="s">
        <v>162</v>
      </c>
      <c r="L8" s="228" t="s">
        <v>163</v>
      </c>
      <c r="M8" s="228" t="s">
        <v>164</v>
      </c>
      <c r="N8" s="228" t="s">
        <v>165</v>
      </c>
    </row>
    <row r="9" spans="1:246" s="3" customFormat="1" ht="23.25" customHeight="1" thickBot="1" x14ac:dyDescent="0.25">
      <c r="A9" s="233"/>
      <c r="B9" s="229"/>
      <c r="C9" s="229"/>
      <c r="D9" s="229"/>
      <c r="E9" s="229"/>
      <c r="F9" s="229"/>
      <c r="G9" s="229"/>
      <c r="H9" s="229"/>
      <c r="I9" s="229"/>
      <c r="J9" s="229"/>
      <c r="K9" s="229"/>
      <c r="L9" s="229"/>
      <c r="M9" s="229"/>
      <c r="N9" s="229"/>
    </row>
    <row r="10" spans="1:246" s="10" customFormat="1" ht="12.75" x14ac:dyDescent="0.2">
      <c r="A10" s="8" t="s">
        <v>1</v>
      </c>
      <c r="B10" s="114">
        <f>IF($A10="","",'Situfin serie mensual'!IH2)</f>
        <v>3160.2397387120004</v>
      </c>
      <c r="C10" s="114">
        <f>IF($A10="","",'Situfin serie mensual'!II2)</f>
        <v>2725.3689210520001</v>
      </c>
      <c r="D10" s="114">
        <f>IF($A10="","",'Situfin serie mensual'!IJ2)</f>
        <v>3663.6910619100004</v>
      </c>
      <c r="E10" s="114">
        <f>IF($A10="","",'Situfin serie mensual'!IK2)</f>
        <v>3757.1571939859996</v>
      </c>
      <c r="F10" s="114">
        <f>IF($A10="","",'Situfin serie mensual'!IL2)</f>
        <v>4261.0299709129995</v>
      </c>
      <c r="G10" s="114">
        <f>IF($A10="","",'Situfin serie mensual'!IM2)</f>
        <v>3561.1343769650002</v>
      </c>
      <c r="H10" s="114">
        <f>IF($A10="","",'Situfin serie mensual'!IN2)</f>
        <v>4099.5153899520001</v>
      </c>
      <c r="I10" s="114">
        <f>IF($A10="","",'Situfin serie mensual'!IO2)</f>
        <v>3355.974272125</v>
      </c>
      <c r="J10" s="114">
        <f>IF($A10="","",'Situfin serie mensual'!IP2)</f>
        <v>3923.9104503730005</v>
      </c>
      <c r="K10" s="114">
        <f>IF($A10="","",'Situfin serie mensual'!IQ2)</f>
        <v>3443.18931028</v>
      </c>
      <c r="L10" s="114">
        <f>IF($A10="","",'Situfin serie mensual'!IR2)</f>
        <v>3941.2542054360001</v>
      </c>
      <c r="M10" s="114">
        <f>IF($A10="","",'Situfin serie mensual'!IS2)</f>
        <v>3875.9484011239997</v>
      </c>
      <c r="N10" s="114">
        <f>+SUM(B10:M10)</f>
        <v>43768.413292828009</v>
      </c>
    </row>
    <row r="11" spans="1:246" s="10" customFormat="1" ht="12.75" x14ac:dyDescent="0.2">
      <c r="A11" s="8"/>
      <c r="B11" s="112"/>
      <c r="C11" s="112"/>
      <c r="D11" s="112"/>
      <c r="E11" s="112"/>
      <c r="F11" s="112"/>
      <c r="G11" s="112"/>
      <c r="H11" s="112"/>
      <c r="I11" s="112"/>
      <c r="J11" s="112"/>
      <c r="K11" s="112"/>
      <c r="L11" s="112"/>
      <c r="M11" s="112"/>
      <c r="N11" s="112"/>
    </row>
    <row r="12" spans="1:246" s="10" customFormat="1" ht="12.75" outlineLevel="1" x14ac:dyDescent="0.2">
      <c r="A12" s="10" t="s">
        <v>93</v>
      </c>
      <c r="B12" s="114">
        <f>IF($A12="","",'Situfin serie mensual'!IH4)</f>
        <v>2313.7939413660006</v>
      </c>
      <c r="C12" s="114">
        <f>IF($A12="","",'Situfin serie mensual'!II4)</f>
        <v>1882.3280705669999</v>
      </c>
      <c r="D12" s="114">
        <f>IF($A12="","",'Situfin serie mensual'!IJ4)</f>
        <v>2541.6816199550003</v>
      </c>
      <c r="E12" s="114">
        <f>IF($A12="","",'Situfin serie mensual'!IK4)</f>
        <v>2929.0321687449996</v>
      </c>
      <c r="F12" s="114">
        <f>IF($A12="","",'Situfin serie mensual'!IL4)</f>
        <v>3323.9881686999997</v>
      </c>
      <c r="G12" s="114">
        <f>IF($A12="","",'Situfin serie mensual'!IM4)</f>
        <v>2437.9879743860001</v>
      </c>
      <c r="H12" s="114">
        <f>IF($A12="","",'Situfin serie mensual'!IN4)</f>
        <v>2962.2021577759997</v>
      </c>
      <c r="I12" s="114">
        <f>IF($A12="","",'Situfin serie mensual'!IO4)</f>
        <v>2441.3896434349999</v>
      </c>
      <c r="J12" s="114">
        <f>IF($A12="","",'Situfin serie mensual'!IP4)</f>
        <v>2996.6677465180005</v>
      </c>
      <c r="K12" s="114">
        <f>IF($A12="","",'Situfin serie mensual'!IQ4)</f>
        <v>2436.6934816090002</v>
      </c>
      <c r="L12" s="114">
        <f>IF($A12="","",'Situfin serie mensual'!IR4)</f>
        <v>2988.6901219080005</v>
      </c>
      <c r="M12" s="114">
        <f>IF($A12="","",'Situfin serie mensual'!IS4)</f>
        <v>2495.2321282579996</v>
      </c>
      <c r="N12" s="114">
        <f>+SUM(B12:M12)</f>
        <v>31749.687223223002</v>
      </c>
      <c r="O12" s="144"/>
      <c r="P12" s="144"/>
      <c r="Q12" s="115"/>
    </row>
    <row r="13" spans="1:246" s="117" customFormat="1" ht="12.75" x14ac:dyDescent="0.2">
      <c r="A13" s="13"/>
      <c r="B13" s="116"/>
      <c r="C13" s="116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0"/>
      <c r="P13" s="10"/>
    </row>
    <row r="14" spans="1:246" s="16" customFormat="1" ht="12.75" outlineLevel="2" x14ac:dyDescent="0.2">
      <c r="A14" s="10" t="s">
        <v>10</v>
      </c>
      <c r="B14" s="114">
        <f>IF($A14="","",'Situfin serie mensual'!IH13)</f>
        <v>263.25957322299996</v>
      </c>
      <c r="C14" s="114">
        <f>IF($A14="","",'Situfin serie mensual'!II13)</f>
        <v>272.435079202</v>
      </c>
      <c r="D14" s="114">
        <f>IF($A14="","",'Situfin serie mensual'!IJ13)</f>
        <v>412.16464339999999</v>
      </c>
      <c r="E14" s="114">
        <f>IF($A14="","",'Situfin serie mensual'!IK13)</f>
        <v>271.37227278199998</v>
      </c>
      <c r="F14" s="114">
        <f>IF($A14="","",'Situfin serie mensual'!IL13)</f>
        <v>317.96261760700003</v>
      </c>
      <c r="G14" s="114">
        <f>IF($A14="","",'Situfin serie mensual'!IM13)</f>
        <v>318.8615216</v>
      </c>
      <c r="H14" s="114">
        <f>IF($A14="","",'Situfin serie mensual'!IN13)</f>
        <v>372.56672262200004</v>
      </c>
      <c r="I14" s="114">
        <f>IF($A14="","",'Situfin serie mensual'!IO13)</f>
        <v>291.96675732400001</v>
      </c>
      <c r="J14" s="114">
        <f>IF($A14="","",'Situfin serie mensual'!IP13)</f>
        <v>291.72772992300003</v>
      </c>
      <c r="K14" s="114">
        <f>IF($A14="","",'Situfin serie mensual'!IQ13)</f>
        <v>328.83504779600003</v>
      </c>
      <c r="L14" s="114">
        <f>IF($A14="","",'Situfin serie mensual'!IR13)</f>
        <v>263.01918017399998</v>
      </c>
      <c r="M14" s="114">
        <f>IF($A14="","",'Situfin serie mensual'!IS13)</f>
        <v>221.6184346</v>
      </c>
      <c r="N14" s="114">
        <f>+SUM(B14:M14)</f>
        <v>3625.7895802530002</v>
      </c>
      <c r="P14" s="10"/>
    </row>
    <row r="15" spans="1:246" s="117" customFormat="1" ht="12.75" x14ac:dyDescent="0.2">
      <c r="A15" s="13"/>
      <c r="B15" s="116" t="str">
        <f>IF($A15="","",'Situfin serie mensual'!IH14)</f>
        <v/>
      </c>
      <c r="C15" s="116" t="str">
        <f>IF($A15="","",'Situfin serie mensual'!II14)</f>
        <v/>
      </c>
      <c r="D15" s="116" t="str">
        <f>IF($A15="","",'Situfin serie mensual'!IJ14)</f>
        <v/>
      </c>
      <c r="E15" s="116" t="str">
        <f>IF($A15="","",'Situfin serie mensual'!IK14)</f>
        <v/>
      </c>
      <c r="F15" s="116" t="str">
        <f>IF($A15="","",'Situfin serie mensual'!IL14)</f>
        <v/>
      </c>
      <c r="G15" s="116" t="str">
        <f>IF($A15="","",'Situfin serie mensual'!IM14)</f>
        <v/>
      </c>
      <c r="H15" s="116" t="str">
        <f>IF($A15="","",'Situfin serie mensual'!IN14)</f>
        <v/>
      </c>
      <c r="I15" s="116" t="str">
        <f>IF($A15="","",'Situfin serie mensual'!IO14)</f>
        <v/>
      </c>
      <c r="J15" s="116" t="str">
        <f>IF($A15="","",'Situfin serie mensual'!IP14)</f>
        <v/>
      </c>
      <c r="K15" s="116" t="str">
        <f>IF($A15="","",'Situfin serie mensual'!IQ14)</f>
        <v/>
      </c>
      <c r="L15" s="116" t="str">
        <f>IF($A15="","",'Situfin serie mensual'!IR14)</f>
        <v/>
      </c>
      <c r="M15" s="116" t="str">
        <f>IF($A15="","",'Situfin serie mensual'!IS14)</f>
        <v/>
      </c>
      <c r="N15" s="116"/>
      <c r="P15" s="10"/>
    </row>
    <row r="16" spans="1:246" s="16" customFormat="1" ht="12.75" outlineLevel="2" x14ac:dyDescent="0.2">
      <c r="A16" s="10" t="s">
        <v>11</v>
      </c>
      <c r="B16" s="114">
        <f>IF($A16="","",'Situfin serie mensual'!IH15)</f>
        <v>91.270490181999989</v>
      </c>
      <c r="C16" s="114">
        <f>IF($A16="","",'Situfin serie mensual'!II15)</f>
        <v>165.24954907400002</v>
      </c>
      <c r="D16" s="114">
        <f>IF($A16="","",'Situfin serie mensual'!IJ15)</f>
        <v>179.154591735</v>
      </c>
      <c r="E16" s="114">
        <f>IF($A16="","",'Situfin serie mensual'!IK15)</f>
        <v>109.46923441599999</v>
      </c>
      <c r="F16" s="114">
        <f>IF($A16="","",'Situfin serie mensual'!IL15)</f>
        <v>153.70041273300001</v>
      </c>
      <c r="G16" s="114">
        <f>IF($A16="","",'Situfin serie mensual'!IM15)</f>
        <v>142.31884875599999</v>
      </c>
      <c r="H16" s="114">
        <f>IF($A16="","",'Situfin serie mensual'!IN15)</f>
        <v>102.59623418500001</v>
      </c>
      <c r="I16" s="114">
        <f>IF($A16="","",'Situfin serie mensual'!IO15)</f>
        <v>48.431582518999996</v>
      </c>
      <c r="J16" s="114">
        <f>IF($A16="","",'Situfin serie mensual'!IP15)</f>
        <v>176.13556780499999</v>
      </c>
      <c r="K16" s="114">
        <f>IF($A16="","",'Situfin serie mensual'!IQ15)</f>
        <v>101.52181302599999</v>
      </c>
      <c r="L16" s="114">
        <f>IF($A16="","",'Situfin serie mensual'!IR15)</f>
        <v>200.22263622700001</v>
      </c>
      <c r="M16" s="114">
        <f>IF($A16="","",'Situfin serie mensual'!IS15)</f>
        <v>340.06244851899999</v>
      </c>
      <c r="N16" s="114">
        <f t="shared" ref="N16:N33" si="0">+SUM(B16:M16)</f>
        <v>1810.133409177</v>
      </c>
      <c r="P16" s="10"/>
    </row>
    <row r="17" spans="1:16" s="117" customFormat="1" ht="12.75" x14ac:dyDescent="0.2">
      <c r="A17" s="13" t="s">
        <v>144</v>
      </c>
      <c r="B17" s="116">
        <f>IF($A17="","",'Situfin serie mensual'!IH16)</f>
        <v>19.186305332</v>
      </c>
      <c r="C17" s="116">
        <f>IF($A17="","",'Situfin serie mensual'!II16)</f>
        <v>2.515557013</v>
      </c>
      <c r="D17" s="116">
        <f>IF($A17="","",'Situfin serie mensual'!IJ16)</f>
        <v>0</v>
      </c>
      <c r="E17" s="116">
        <f>IF($A17="","",'Situfin serie mensual'!IK16)</f>
        <v>1.508005584</v>
      </c>
      <c r="F17" s="116">
        <f>IF($A17="","",'Situfin serie mensual'!IL16)</f>
        <v>43.200825156999997</v>
      </c>
      <c r="G17" s="116">
        <f>IF($A17="","",'Situfin serie mensual'!IM16)</f>
        <v>0</v>
      </c>
      <c r="H17" s="116">
        <f>IF($A17="","",'Situfin serie mensual'!IN16)</f>
        <v>0</v>
      </c>
      <c r="I17" s="116">
        <f>IF($A17="","",'Situfin serie mensual'!IO16)</f>
        <v>0</v>
      </c>
      <c r="J17" s="116">
        <f>IF($A17="","",'Situfin serie mensual'!IP16)</f>
        <v>16.673870068999999</v>
      </c>
      <c r="K17" s="116">
        <f>IF($A17="","",'Situfin serie mensual'!IQ16)</f>
        <v>0</v>
      </c>
      <c r="L17" s="116">
        <f>IF($A17="","",'Situfin serie mensual'!IR16)</f>
        <v>97.155662800000016</v>
      </c>
      <c r="M17" s="116">
        <f>IF($A17="","",'Situfin serie mensual'!IS16)</f>
        <v>110.53109895499999</v>
      </c>
      <c r="N17" s="116">
        <f t="shared" si="0"/>
        <v>290.77132491000003</v>
      </c>
      <c r="P17" s="10"/>
    </row>
    <row r="18" spans="1:16" s="117" customFormat="1" ht="12.75" x14ac:dyDescent="0.2">
      <c r="A18" s="169" t="s">
        <v>180</v>
      </c>
      <c r="B18" s="116">
        <f>IF($A18="","",'Situfin serie mensual'!IH17)</f>
        <v>0</v>
      </c>
      <c r="C18" s="116">
        <f>IF($A18="","",'Situfin serie mensual'!II17)</f>
        <v>0</v>
      </c>
      <c r="D18" s="116">
        <f>IF($A18="","",'Situfin serie mensual'!IJ17)</f>
        <v>0</v>
      </c>
      <c r="E18" s="116">
        <f>IF($A18="","",'Situfin serie mensual'!IK17)</f>
        <v>0</v>
      </c>
      <c r="F18" s="116">
        <f>IF($A18="","",'Situfin serie mensual'!IL17)</f>
        <v>0</v>
      </c>
      <c r="G18" s="116">
        <f>IF($A18="","",'Situfin serie mensual'!IM17)</f>
        <v>0</v>
      </c>
      <c r="H18" s="116">
        <f>IF($A18="","",'Situfin serie mensual'!IN17)</f>
        <v>0</v>
      </c>
      <c r="I18" s="116">
        <f>IF($A18="","",'Situfin serie mensual'!IO17)</f>
        <v>0</v>
      </c>
      <c r="J18" s="116">
        <f>IF($A18="","",'Situfin serie mensual'!IP17)</f>
        <v>0</v>
      </c>
      <c r="K18" s="116">
        <f>IF($A18="","",'Situfin serie mensual'!IQ17)</f>
        <v>0</v>
      </c>
      <c r="L18" s="116">
        <f>IF($A18="","",'Situfin serie mensual'!IR17)</f>
        <v>37.186300000000003</v>
      </c>
      <c r="M18" s="116">
        <f>IF($A18="","",'Situfin serie mensual'!IS17)</f>
        <v>109.804257955</v>
      </c>
      <c r="N18" s="116">
        <f t="shared" si="0"/>
        <v>146.99055795499999</v>
      </c>
      <c r="P18" s="10"/>
    </row>
    <row r="19" spans="1:16" s="117" customFormat="1" ht="12.75" x14ac:dyDescent="0.2">
      <c r="A19" s="169" t="s">
        <v>181</v>
      </c>
      <c r="B19" s="116">
        <f>IF($A19="","",'Situfin serie mensual'!IH18)</f>
        <v>19.186305332</v>
      </c>
      <c r="C19" s="116">
        <f>IF($A19="","",'Situfin serie mensual'!II18)</f>
        <v>2.515557013</v>
      </c>
      <c r="D19" s="116">
        <f>IF($A19="","",'Situfin serie mensual'!IJ18)</f>
        <v>0</v>
      </c>
      <c r="E19" s="116">
        <f>IF($A19="","",'Situfin serie mensual'!IK18)</f>
        <v>1.508005584</v>
      </c>
      <c r="F19" s="116">
        <f>IF($A19="","",'Situfin serie mensual'!IL18)</f>
        <v>43.200825156999997</v>
      </c>
      <c r="G19" s="116">
        <f>IF($A19="","",'Situfin serie mensual'!IM18)</f>
        <v>0</v>
      </c>
      <c r="H19" s="116">
        <f>IF($A19="","",'Situfin serie mensual'!IN18)</f>
        <v>0</v>
      </c>
      <c r="I19" s="116">
        <f>IF($A19="","",'Situfin serie mensual'!IO18)</f>
        <v>0</v>
      </c>
      <c r="J19" s="116">
        <f>IF($A19="","",'Situfin serie mensual'!IP18)</f>
        <v>16.673870068999999</v>
      </c>
      <c r="K19" s="116">
        <f>IF($A19="","",'Situfin serie mensual'!IQ18)</f>
        <v>0</v>
      </c>
      <c r="L19" s="116">
        <f>IF($A19="","",'Situfin serie mensual'!IR18)</f>
        <v>59.969362800000006</v>
      </c>
      <c r="M19" s="116">
        <f>IF($A19="","",'Situfin serie mensual'!IS18)</f>
        <v>0.72684099999999996</v>
      </c>
      <c r="N19" s="116">
        <f t="shared" si="0"/>
        <v>143.78076695500002</v>
      </c>
      <c r="P19" s="10"/>
    </row>
    <row r="20" spans="1:16" s="117" customFormat="1" ht="12.75" x14ac:dyDescent="0.2">
      <c r="A20" s="13" t="s">
        <v>145</v>
      </c>
      <c r="B20" s="116">
        <f>IF($A20="","",'Situfin serie mensual'!IH19)</f>
        <v>0</v>
      </c>
      <c r="C20" s="116">
        <f>IF($A20="","",'Situfin serie mensual'!II19)</f>
        <v>0</v>
      </c>
      <c r="D20" s="116">
        <f>IF($A20="","",'Situfin serie mensual'!IJ19)</f>
        <v>66.590111535999995</v>
      </c>
      <c r="E20" s="116">
        <f>IF($A20="","",'Situfin serie mensual'!IK19)</f>
        <v>0</v>
      </c>
      <c r="F20" s="116">
        <f>IF($A20="","",'Situfin serie mensual'!IL19)</f>
        <v>0</v>
      </c>
      <c r="G20" s="116">
        <f>IF($A20="","",'Situfin serie mensual'!IM19)</f>
        <v>0</v>
      </c>
      <c r="H20" s="116">
        <f>IF($A20="","",'Situfin serie mensual'!IN19)</f>
        <v>0</v>
      </c>
      <c r="I20" s="116">
        <f>IF($A20="","",'Situfin serie mensual'!IO19)</f>
        <v>0</v>
      </c>
      <c r="J20" s="116">
        <f>IF($A20="","",'Situfin serie mensual'!IP19)</f>
        <v>0</v>
      </c>
      <c r="K20" s="116">
        <f>IF($A20="","",'Situfin serie mensual'!IQ19)</f>
        <v>0</v>
      </c>
      <c r="L20" s="116">
        <f>IF($A20="","",'Situfin serie mensual'!IR19)</f>
        <v>0</v>
      </c>
      <c r="M20" s="116">
        <f>IF($A20="","",'Situfin serie mensual'!IS19)</f>
        <v>43.553858782000006</v>
      </c>
      <c r="N20" s="116">
        <f t="shared" si="0"/>
        <v>110.143970318</v>
      </c>
      <c r="P20" s="10"/>
    </row>
    <row r="21" spans="1:16" s="117" customFormat="1" ht="12.75" x14ac:dyDescent="0.2">
      <c r="A21" s="169" t="s">
        <v>180</v>
      </c>
      <c r="B21" s="116">
        <f>IF($A21="","",'Situfin serie mensual'!IH20)</f>
        <v>0</v>
      </c>
      <c r="C21" s="116">
        <f>IF($A21="","",'Situfin serie mensual'!II20)</f>
        <v>0</v>
      </c>
      <c r="D21" s="116">
        <f>IF($A21="","",'Situfin serie mensual'!IJ20)</f>
        <v>0</v>
      </c>
      <c r="E21" s="116">
        <f>IF($A21="","",'Situfin serie mensual'!IK20)</f>
        <v>0</v>
      </c>
      <c r="F21" s="116">
        <f>IF($A21="","",'Situfin serie mensual'!IL20)</f>
        <v>0</v>
      </c>
      <c r="G21" s="116">
        <f>IF($A21="","",'Situfin serie mensual'!IM20)</f>
        <v>0</v>
      </c>
      <c r="H21" s="116">
        <f>IF($A21="","",'Situfin serie mensual'!IN20)</f>
        <v>0</v>
      </c>
      <c r="I21" s="116">
        <f>IF($A21="","",'Situfin serie mensual'!IO20)</f>
        <v>0</v>
      </c>
      <c r="J21" s="116">
        <f>IF($A21="","",'Situfin serie mensual'!IP20)</f>
        <v>0</v>
      </c>
      <c r="K21" s="116">
        <f>IF($A21="","",'Situfin serie mensual'!IQ20)</f>
        <v>0</v>
      </c>
      <c r="L21" s="116">
        <f>IF($A21="","",'Situfin serie mensual'!IR20)</f>
        <v>0</v>
      </c>
      <c r="M21" s="116">
        <f>IF($A21="","",'Situfin serie mensual'!IS20)</f>
        <v>0</v>
      </c>
      <c r="N21" s="116">
        <f t="shared" si="0"/>
        <v>0</v>
      </c>
      <c r="P21" s="10"/>
    </row>
    <row r="22" spans="1:16" s="117" customFormat="1" ht="12.75" x14ac:dyDescent="0.2">
      <c r="A22" s="169" t="s">
        <v>181</v>
      </c>
      <c r="B22" s="116">
        <f>IF($A22="","",'Situfin serie mensual'!IH21)</f>
        <v>0</v>
      </c>
      <c r="C22" s="116">
        <f>IF($A22="","",'Situfin serie mensual'!II21)</f>
        <v>0</v>
      </c>
      <c r="D22" s="116">
        <f>IF($A22="","",'Situfin serie mensual'!IJ21)</f>
        <v>66.590111535999995</v>
      </c>
      <c r="E22" s="116">
        <f>IF($A22="","",'Situfin serie mensual'!IK21)</f>
        <v>0</v>
      </c>
      <c r="F22" s="116">
        <f>IF($A22="","",'Situfin serie mensual'!IL21)</f>
        <v>0</v>
      </c>
      <c r="G22" s="116">
        <f>IF($A22="","",'Situfin serie mensual'!IM21)</f>
        <v>0</v>
      </c>
      <c r="H22" s="116">
        <f>IF($A22="","",'Situfin serie mensual'!IN21)</f>
        <v>0</v>
      </c>
      <c r="I22" s="116">
        <f>IF($A22="","",'Situfin serie mensual'!IO21)</f>
        <v>0</v>
      </c>
      <c r="J22" s="116">
        <f>IF($A22="","",'Situfin serie mensual'!IP21)</f>
        <v>0</v>
      </c>
      <c r="K22" s="116">
        <f>IF($A22="","",'Situfin serie mensual'!IQ21)</f>
        <v>0</v>
      </c>
      <c r="L22" s="116">
        <f>IF($A22="","",'Situfin serie mensual'!IR21)</f>
        <v>0</v>
      </c>
      <c r="M22" s="116">
        <f>IF($A22="","",'Situfin serie mensual'!IS21)</f>
        <v>43.553858782000006</v>
      </c>
      <c r="N22" s="116">
        <f t="shared" si="0"/>
        <v>110.143970318</v>
      </c>
      <c r="P22" s="10"/>
    </row>
    <row r="23" spans="1:16" s="117" customFormat="1" ht="12.75" x14ac:dyDescent="0.2">
      <c r="A23" s="13" t="s">
        <v>146</v>
      </c>
      <c r="B23" s="116">
        <f>IF($A23="","",'Situfin serie mensual'!IH22)</f>
        <v>72.084184849999986</v>
      </c>
      <c r="C23" s="116">
        <f>IF($A23="","",'Situfin serie mensual'!II22)</f>
        <v>162.73399206100001</v>
      </c>
      <c r="D23" s="116">
        <f>IF($A23="","",'Situfin serie mensual'!IJ22)</f>
        <v>112.564480199</v>
      </c>
      <c r="E23" s="116">
        <f>IF($A23="","",'Situfin serie mensual'!IK22)</f>
        <v>107.96122883199999</v>
      </c>
      <c r="F23" s="116">
        <f>IF($A23="","",'Situfin serie mensual'!IL22)</f>
        <v>110.49958757600001</v>
      </c>
      <c r="G23" s="116">
        <f>IF($A23="","",'Situfin serie mensual'!IM22)</f>
        <v>142.31884875599999</v>
      </c>
      <c r="H23" s="116">
        <f>IF($A23="","",'Situfin serie mensual'!IN22)</f>
        <v>102.59623418500001</v>
      </c>
      <c r="I23" s="116">
        <f>IF($A23="","",'Situfin serie mensual'!IO22)</f>
        <v>48.431582518999996</v>
      </c>
      <c r="J23" s="116">
        <f>IF($A23="","",'Situfin serie mensual'!IP22)</f>
        <v>159.46169773599999</v>
      </c>
      <c r="K23" s="116">
        <f>IF($A23="","",'Situfin serie mensual'!IQ22)</f>
        <v>101.52181302599999</v>
      </c>
      <c r="L23" s="116">
        <f>IF($A23="","",'Situfin serie mensual'!IR22)</f>
        <v>103.06697342700001</v>
      </c>
      <c r="M23" s="116">
        <f>IF($A23="","",'Situfin serie mensual'!IS22)</f>
        <v>185.97749078199999</v>
      </c>
      <c r="N23" s="116">
        <f t="shared" si="0"/>
        <v>1409.2181139489999</v>
      </c>
      <c r="P23" s="10"/>
    </row>
    <row r="24" spans="1:16" s="117" customFormat="1" ht="12.75" x14ac:dyDescent="0.2">
      <c r="A24" s="169" t="s">
        <v>180</v>
      </c>
      <c r="B24" s="116">
        <f>IF($A24="","",'Situfin serie mensual'!IH23)</f>
        <v>72.084184849999986</v>
      </c>
      <c r="C24" s="116">
        <f>IF($A24="","",'Situfin serie mensual'!II23)</f>
        <v>162.73399206100001</v>
      </c>
      <c r="D24" s="116">
        <f>IF($A24="","",'Situfin serie mensual'!IJ23)</f>
        <v>112.564480199</v>
      </c>
      <c r="E24" s="116">
        <f>IF($A24="","",'Situfin serie mensual'!IK23)</f>
        <v>107.96122883199999</v>
      </c>
      <c r="F24" s="116">
        <f>IF($A24="","",'Situfin serie mensual'!IL23)</f>
        <v>110.49958757600001</v>
      </c>
      <c r="G24" s="116">
        <f>IF($A24="","",'Situfin serie mensual'!IM23)</f>
        <v>142.31884875599999</v>
      </c>
      <c r="H24" s="116">
        <f>IF($A24="","",'Situfin serie mensual'!IN23)</f>
        <v>102.59623418500001</v>
      </c>
      <c r="I24" s="116">
        <f>IF($A24="","",'Situfin serie mensual'!IO23)</f>
        <v>48.431582518999996</v>
      </c>
      <c r="J24" s="116">
        <f>IF($A24="","",'Situfin serie mensual'!IP23)</f>
        <v>159.46169773599999</v>
      </c>
      <c r="K24" s="116">
        <f>IF($A24="","",'Situfin serie mensual'!IQ23)</f>
        <v>101.52181302599999</v>
      </c>
      <c r="L24" s="116">
        <f>IF($A24="","",'Situfin serie mensual'!IR23)</f>
        <v>103.06697342700001</v>
      </c>
      <c r="M24" s="116">
        <f>IF($A24="","",'Situfin serie mensual'!IS23)</f>
        <v>185.97749078199999</v>
      </c>
      <c r="N24" s="116">
        <f t="shared" si="0"/>
        <v>1409.2181139489999</v>
      </c>
      <c r="P24" s="10"/>
    </row>
    <row r="25" spans="1:16" s="117" customFormat="1" ht="12.75" x14ac:dyDescent="0.2">
      <c r="A25" s="169" t="s">
        <v>181</v>
      </c>
      <c r="B25" s="116">
        <f>IF($A25="","",'Situfin serie mensual'!IH24)</f>
        <v>0</v>
      </c>
      <c r="C25" s="116">
        <f>IF($A25="","",'Situfin serie mensual'!II24)</f>
        <v>0</v>
      </c>
      <c r="D25" s="116">
        <f>IF($A25="","",'Situfin serie mensual'!IJ24)</f>
        <v>0</v>
      </c>
      <c r="E25" s="116">
        <f>IF($A25="","",'Situfin serie mensual'!IK24)</f>
        <v>0</v>
      </c>
      <c r="F25" s="116">
        <f>IF($A25="","",'Situfin serie mensual'!IL24)</f>
        <v>0</v>
      </c>
      <c r="G25" s="116">
        <f>IF($A25="","",'Situfin serie mensual'!IM24)</f>
        <v>0</v>
      </c>
      <c r="H25" s="116">
        <f>IF($A25="","",'Situfin serie mensual'!IN24)</f>
        <v>0</v>
      </c>
      <c r="I25" s="116">
        <f>IF($A25="","",'Situfin serie mensual'!IO24)</f>
        <v>0</v>
      </c>
      <c r="J25" s="116">
        <f>IF($A25="","",'Situfin serie mensual'!IP24)</f>
        <v>0</v>
      </c>
      <c r="K25" s="116">
        <f>IF($A25="","",'Situfin serie mensual'!IQ24)</f>
        <v>0</v>
      </c>
      <c r="L25" s="116">
        <f>IF($A25="","",'Situfin serie mensual'!IR24)</f>
        <v>0</v>
      </c>
      <c r="M25" s="116">
        <f>IF($A25="","",'Situfin serie mensual'!IS24)</f>
        <v>0</v>
      </c>
      <c r="N25" s="116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4">
        <f>IF($A26="","",'Situfin serie mensual'!IH25)</f>
        <v>491.91573394099998</v>
      </c>
      <c r="C26" s="114">
        <f>IF($A26="","",'Situfin serie mensual'!II25)</f>
        <v>405.35622220900001</v>
      </c>
      <c r="D26" s="114">
        <f>IF($A26="","",'Situfin serie mensual'!IJ25)</f>
        <v>530.69020682000007</v>
      </c>
      <c r="E26" s="114">
        <f>IF($A26="","",'Situfin serie mensual'!IK25)</f>
        <v>447.28351804300002</v>
      </c>
      <c r="F26" s="114">
        <f>IF($A26="","",'Situfin serie mensual'!IL25)</f>
        <v>465.37877187299995</v>
      </c>
      <c r="G26" s="114">
        <f>IF($A26="","",'Situfin serie mensual'!IM25)</f>
        <v>661.96603222299996</v>
      </c>
      <c r="H26" s="114">
        <f>IF($A26="","",'Situfin serie mensual'!IN25)</f>
        <v>662.15027536900004</v>
      </c>
      <c r="I26" s="114">
        <f>IF($A26="","",'Situfin serie mensual'!IO25)</f>
        <v>574.18628884700001</v>
      </c>
      <c r="J26" s="114">
        <f>IF($A26="","",'Situfin serie mensual'!IP25)</f>
        <v>459.37940612699998</v>
      </c>
      <c r="K26" s="114">
        <f>IF($A26="","",'Situfin serie mensual'!IQ25)</f>
        <v>576.1389678490001</v>
      </c>
      <c r="L26" s="114">
        <f>IF($A26="","",'Situfin serie mensual'!IR25)</f>
        <v>489.32226712699998</v>
      </c>
      <c r="M26" s="114">
        <f>IF($A26="","",'Situfin serie mensual'!IS25)</f>
        <v>819.03538974700007</v>
      </c>
      <c r="N26" s="114">
        <f t="shared" si="0"/>
        <v>6582.803080175001</v>
      </c>
      <c r="O26" s="10"/>
      <c r="P26" s="10"/>
    </row>
    <row r="27" spans="1:16" s="117" customFormat="1" ht="12.75" x14ac:dyDescent="0.2">
      <c r="A27" s="13" t="s">
        <v>18</v>
      </c>
      <c r="B27" s="116">
        <f>IF($A27="","",'Situfin serie mensual'!IH26)</f>
        <v>292.74417896400001</v>
      </c>
      <c r="C27" s="116">
        <f>IF($A27="","",'Situfin serie mensual'!II26)</f>
        <v>253.99945426699998</v>
      </c>
      <c r="D27" s="116">
        <f>IF($A27="","",'Situfin serie mensual'!IJ26)</f>
        <v>225.55060340600005</v>
      </c>
      <c r="E27" s="116">
        <f>IF($A27="","",'Situfin serie mensual'!IK26)</f>
        <v>224.75239933700001</v>
      </c>
      <c r="F27" s="116">
        <f>IF($A27="","",'Situfin serie mensual'!IL26)</f>
        <v>232.66533174399999</v>
      </c>
      <c r="G27" s="116">
        <f>IF($A27="","",'Situfin serie mensual'!IM26)</f>
        <v>294.760876129</v>
      </c>
      <c r="H27" s="116">
        <f>IF($A27="","",'Situfin serie mensual'!IN26)</f>
        <v>305.73081662599998</v>
      </c>
      <c r="I27" s="116">
        <f>IF($A27="","",'Situfin serie mensual'!IO26)</f>
        <v>295.39513287099999</v>
      </c>
      <c r="J27" s="116">
        <f>IF($A27="","",'Situfin serie mensual'!IP26)</f>
        <v>239.48414490599998</v>
      </c>
      <c r="K27" s="116">
        <f>IF($A27="","",'Situfin serie mensual'!IQ26)</f>
        <v>261.50972401000001</v>
      </c>
      <c r="L27" s="116">
        <f>IF($A27="","",'Situfin serie mensual'!IR26)</f>
        <v>277.39694112799998</v>
      </c>
      <c r="M27" s="116">
        <f>IF($A27="","",'Situfin serie mensual'!IS26)</f>
        <v>371.60859905699999</v>
      </c>
      <c r="N27" s="116">
        <f t="shared" si="0"/>
        <v>3275.598202445</v>
      </c>
      <c r="O27" s="10"/>
      <c r="P27" s="10"/>
    </row>
    <row r="28" spans="1:16" s="117" customFormat="1" ht="12.75" x14ac:dyDescent="0.2">
      <c r="A28" s="169" t="s">
        <v>177</v>
      </c>
      <c r="B28" s="116">
        <f>IF($A28="","",'Situfin serie mensual'!IH27)</f>
        <v>166.37050471000001</v>
      </c>
      <c r="C28" s="116">
        <f>IF($A28="","",'Situfin serie mensual'!II27)</f>
        <v>189.06577240899998</v>
      </c>
      <c r="D28" s="116">
        <f>IF($A28="","",'Situfin serie mensual'!IJ27)</f>
        <v>160.71202957700001</v>
      </c>
      <c r="E28" s="116">
        <f>IF($A28="","",'Situfin serie mensual'!IK27)</f>
        <v>162.55622275100004</v>
      </c>
      <c r="F28" s="116">
        <f>IF($A28="","",'Situfin serie mensual'!IL27)</f>
        <v>175.729026215</v>
      </c>
      <c r="G28" s="116">
        <f>IF($A28="","",'Situfin serie mensual'!IM27)</f>
        <v>170.20407196299999</v>
      </c>
      <c r="H28" s="116">
        <f>IF($A28="","",'Situfin serie mensual'!IN27)</f>
        <v>240.70797901900002</v>
      </c>
      <c r="I28" s="116">
        <f>IF($A28="","",'Situfin serie mensual'!IO27)</f>
        <v>189.20951847199998</v>
      </c>
      <c r="J28" s="116">
        <f>IF($A28="","",'Situfin serie mensual'!IP27)</f>
        <v>163.75296919899998</v>
      </c>
      <c r="K28" s="116">
        <f>IF($A28="","",'Situfin serie mensual'!IQ27)</f>
        <v>193.90263317200001</v>
      </c>
      <c r="L28" s="116">
        <f>IF($A28="","",'Situfin serie mensual'!IR27)</f>
        <v>193.68975670199998</v>
      </c>
      <c r="M28" s="116">
        <f>IF($A28="","",'Situfin serie mensual'!IS27)</f>
        <v>207.00616036700001</v>
      </c>
      <c r="N28" s="116">
        <f t="shared" si="0"/>
        <v>2212.9066445560002</v>
      </c>
      <c r="O28" s="10"/>
      <c r="P28" s="10"/>
    </row>
    <row r="29" spans="1:16" s="117" customFormat="1" ht="12.75" x14ac:dyDescent="0.2">
      <c r="A29" s="169" t="s">
        <v>178</v>
      </c>
      <c r="B29" s="116">
        <f>IF($A29="","",'Situfin serie mensual'!IH28)</f>
        <v>126.37367425399995</v>
      </c>
      <c r="C29" s="116">
        <f>IF($A29="","",'Situfin serie mensual'!II28)</f>
        <v>64.933681858</v>
      </c>
      <c r="D29" s="116">
        <f>IF($A29="","",'Situfin serie mensual'!IJ28)</f>
        <v>64.838573829000026</v>
      </c>
      <c r="E29" s="116">
        <f>IF($A29="","",'Situfin serie mensual'!IK28)</f>
        <v>62.196176586000014</v>
      </c>
      <c r="F29" s="116">
        <f>IF($A29="","",'Situfin serie mensual'!IL28)</f>
        <v>56.936305529000002</v>
      </c>
      <c r="G29" s="116">
        <f>IF($A29="","",'Situfin serie mensual'!IM28)</f>
        <v>124.55680416599999</v>
      </c>
      <c r="H29" s="116">
        <f>IF($A29="","",'Situfin serie mensual'!IN28)</f>
        <v>65.022837606999971</v>
      </c>
      <c r="I29" s="116">
        <f>IF($A29="","",'Situfin serie mensual'!IO28)</f>
        <v>106.18561439899999</v>
      </c>
      <c r="J29" s="116">
        <f>IF($A29="","",'Situfin serie mensual'!IP28)</f>
        <v>75.731175706999991</v>
      </c>
      <c r="K29" s="116">
        <f>IF($A29="","",'Situfin serie mensual'!IQ28)</f>
        <v>67.607090838000005</v>
      </c>
      <c r="L29" s="116">
        <f>IF($A29="","",'Situfin serie mensual'!IR28)</f>
        <v>83.707184425999998</v>
      </c>
      <c r="M29" s="116">
        <f>IF($A29="","",'Situfin serie mensual'!IS28)</f>
        <v>164.60243868999996</v>
      </c>
      <c r="N29" s="116">
        <f t="shared" si="0"/>
        <v>1062.6915578889998</v>
      </c>
      <c r="O29" s="10"/>
      <c r="P29" s="10"/>
    </row>
    <row r="30" spans="1:16" s="117" customFormat="1" ht="12.75" x14ac:dyDescent="0.2">
      <c r="A30" s="13" t="s">
        <v>21</v>
      </c>
      <c r="B30" s="116">
        <f>IF($A30="","",'Situfin serie mensual'!IH29)</f>
        <v>192.73824389000001</v>
      </c>
      <c r="C30" s="116">
        <f>IF($A30="","",'Situfin serie mensual'!II29)</f>
        <v>141.128896567</v>
      </c>
      <c r="D30" s="116">
        <f>IF($A30="","",'Situfin serie mensual'!IJ29)</f>
        <v>291.13688149899997</v>
      </c>
      <c r="E30" s="116">
        <f>IF($A30="","",'Situfin serie mensual'!IK29)</f>
        <v>184.084306086</v>
      </c>
      <c r="F30" s="116">
        <f>IF($A30="","",'Situfin serie mensual'!IL29)</f>
        <v>207.89125955199998</v>
      </c>
      <c r="G30" s="116">
        <f>IF($A30="","",'Situfin serie mensual'!IM29)</f>
        <v>201.85332927700003</v>
      </c>
      <c r="H30" s="116">
        <f>IF($A30="","",'Situfin serie mensual'!IN29)</f>
        <v>302.51046200300004</v>
      </c>
      <c r="I30" s="116">
        <f>IF($A30="","",'Situfin serie mensual'!IO29)</f>
        <v>241.91479683100002</v>
      </c>
      <c r="J30" s="116">
        <f>IF($A30="","",'Situfin serie mensual'!IP29)</f>
        <v>201.90354255199998</v>
      </c>
      <c r="K30" s="116">
        <f>IF($A30="","",'Situfin serie mensual'!IQ29)</f>
        <v>288.74648951</v>
      </c>
      <c r="L30" s="116">
        <f>IF($A30="","",'Situfin serie mensual'!IR29)</f>
        <v>180.683101411</v>
      </c>
      <c r="M30" s="116">
        <f>IF($A30="","",'Situfin serie mensual'!IS29)</f>
        <v>242.94594491400002</v>
      </c>
      <c r="N30" s="116">
        <f t="shared" si="0"/>
        <v>2677.5372540919998</v>
      </c>
      <c r="O30" s="10"/>
      <c r="P30" s="10"/>
    </row>
    <row r="31" spans="1:16" s="117" customFormat="1" ht="12.75" x14ac:dyDescent="0.2">
      <c r="A31" s="169" t="s">
        <v>179</v>
      </c>
      <c r="B31" s="116">
        <f>IF($A31="","",'Situfin serie mensual'!IH30)</f>
        <v>80.340349242000002</v>
      </c>
      <c r="C31" s="116">
        <f>IF($A31="","",'Situfin serie mensual'!II30)</f>
        <v>26.54330878</v>
      </c>
      <c r="D31" s="116">
        <f>IF($A31="","",'Situfin serie mensual'!IJ30)</f>
        <v>127.12307939899999</v>
      </c>
      <c r="E31" s="116">
        <f>IF($A31="","",'Situfin serie mensual'!IK30)</f>
        <v>73.890192271000004</v>
      </c>
      <c r="F31" s="116">
        <f>IF($A31="","",'Situfin serie mensual'!IL30)</f>
        <v>84.579648706</v>
      </c>
      <c r="G31" s="116">
        <f>IF($A31="","",'Situfin serie mensual'!IM30)</f>
        <v>76.998602027000004</v>
      </c>
      <c r="H31" s="116">
        <f>IF($A31="","",'Situfin serie mensual'!IN30)</f>
        <v>155.02277856800001</v>
      </c>
      <c r="I31" s="116">
        <f>IF($A31="","",'Situfin serie mensual'!IO30)</f>
        <v>91.699884381999993</v>
      </c>
      <c r="J31" s="116">
        <f>IF($A31="","",'Situfin serie mensual'!IP30)</f>
        <v>67.447626024000002</v>
      </c>
      <c r="K31" s="116">
        <f>IF($A31="","",'Situfin serie mensual'!IQ30)</f>
        <v>142.550810251</v>
      </c>
      <c r="L31" s="116">
        <f>IF($A31="","",'Situfin serie mensual'!IR30)</f>
        <v>57.667547211000006</v>
      </c>
      <c r="M31" s="116">
        <f>IF($A31="","",'Situfin serie mensual'!IS30)</f>
        <v>22.263026841999999</v>
      </c>
      <c r="N31" s="116">
        <f t="shared" si="0"/>
        <v>1006.1268537030002</v>
      </c>
      <c r="O31" s="10"/>
      <c r="P31" s="10"/>
    </row>
    <row r="32" spans="1:16" s="117" customFormat="1" ht="12.75" x14ac:dyDescent="0.2">
      <c r="A32" s="169" t="s">
        <v>23</v>
      </c>
      <c r="B32" s="116">
        <f>IF($A32="","",'Situfin serie mensual'!IH31)</f>
        <v>112.397894648</v>
      </c>
      <c r="C32" s="116">
        <f>IF($A32="","",'Situfin serie mensual'!II31)</f>
        <v>114.58558778699999</v>
      </c>
      <c r="D32" s="116">
        <f>IF($A32="","",'Situfin serie mensual'!IJ31)</f>
        <v>164.01380209999996</v>
      </c>
      <c r="E32" s="116">
        <f>IF($A32="","",'Situfin serie mensual'!IK31)</f>
        <v>110.19411381499999</v>
      </c>
      <c r="F32" s="116">
        <f>IF($A32="","",'Situfin serie mensual'!IL31)</f>
        <v>123.31161084599999</v>
      </c>
      <c r="G32" s="116">
        <f>IF($A32="","",'Situfin serie mensual'!IM31)</f>
        <v>124.85472725</v>
      </c>
      <c r="H32" s="116">
        <f>IF($A32="","",'Situfin serie mensual'!IN31)</f>
        <v>147.48768343499998</v>
      </c>
      <c r="I32" s="116">
        <f>IF($A32="","",'Situfin serie mensual'!IO31)</f>
        <v>150.214912449</v>
      </c>
      <c r="J32" s="116">
        <f>IF($A32="","",'Situfin serie mensual'!IP31)</f>
        <v>134.45591652799996</v>
      </c>
      <c r="K32" s="116">
        <f>IF($A32="","",'Situfin serie mensual'!IQ31)</f>
        <v>146.19567925900003</v>
      </c>
      <c r="L32" s="116">
        <f>IF($A32="","",'Situfin serie mensual'!IR31)</f>
        <v>123.01555420000001</v>
      </c>
      <c r="M32" s="116">
        <f>IF($A32="","",'Situfin serie mensual'!IS31)</f>
        <v>220.68291807200004</v>
      </c>
      <c r="N32" s="116">
        <f t="shared" si="0"/>
        <v>1671.410400389</v>
      </c>
      <c r="O32" s="10"/>
      <c r="P32" s="10"/>
    </row>
    <row r="33" spans="1:18" s="117" customFormat="1" ht="12.75" x14ac:dyDescent="0.2">
      <c r="A33" s="170" t="s">
        <v>17</v>
      </c>
      <c r="B33" s="116">
        <f>IF($A33="","",'Situfin serie mensual'!IH32)</f>
        <v>6.4333110869999999</v>
      </c>
      <c r="C33" s="116">
        <f>IF($A33="","",'Situfin serie mensual'!II32)</f>
        <v>10.227871374999999</v>
      </c>
      <c r="D33" s="116">
        <f>IF($A33="","",'Situfin serie mensual'!IJ32)</f>
        <v>14.002721914999999</v>
      </c>
      <c r="E33" s="116">
        <f>IF($A33="","",'Situfin serie mensual'!IK32)</f>
        <v>38.446812620000003</v>
      </c>
      <c r="F33" s="116">
        <f>IF($A33="","",'Situfin serie mensual'!IL32)</f>
        <v>24.822180577000001</v>
      </c>
      <c r="G33" s="116">
        <f>IF($A33="","",'Situfin serie mensual'!IM32)</f>
        <v>165.35182681700002</v>
      </c>
      <c r="H33" s="116">
        <f>IF($A33="","",'Situfin serie mensual'!IN32)</f>
        <v>53.908996740000006</v>
      </c>
      <c r="I33" s="116">
        <f>IF($A33="","",'Situfin serie mensual'!IO32)</f>
        <v>36.876359144999995</v>
      </c>
      <c r="J33" s="116">
        <f>IF($A33="","",'Situfin serie mensual'!IP32)</f>
        <v>17.991718669000001</v>
      </c>
      <c r="K33" s="116">
        <f>IF($A33="","",'Situfin serie mensual'!IQ32)</f>
        <v>25.882754328999997</v>
      </c>
      <c r="L33" s="116">
        <f>IF($A33="","",'Situfin serie mensual'!IR32)</f>
        <v>31.242224588000003</v>
      </c>
      <c r="M33" s="116">
        <f>IF($A33="","",'Situfin serie mensual'!IS32)</f>
        <v>204.480845776</v>
      </c>
      <c r="N33" s="116">
        <f t="shared" si="0"/>
        <v>629.66762363800001</v>
      </c>
      <c r="O33" s="10"/>
      <c r="P33" s="10"/>
    </row>
    <row r="34" spans="1:18" s="117" customFormat="1" ht="12.75" x14ac:dyDescent="0.2">
      <c r="A34" s="13"/>
      <c r="B34" s="116" t="str">
        <f>IF($A34="","",'Situfin serie mensual'!IH33)</f>
        <v/>
      </c>
      <c r="C34" s="116" t="str">
        <f>IF($A34="","",'Situfin serie mensual'!II33)</f>
        <v/>
      </c>
      <c r="D34" s="116" t="str">
        <f>IF($A34="","",'Situfin serie mensual'!IJ33)</f>
        <v/>
      </c>
      <c r="E34" s="116" t="str">
        <f>IF($A34="","",'Situfin serie mensual'!IK33)</f>
        <v/>
      </c>
      <c r="F34" s="116" t="str">
        <f>IF($A34="","",'Situfin serie mensual'!IL33)</f>
        <v/>
      </c>
      <c r="G34" s="116" t="str">
        <f>IF($A34="","",'Situfin serie mensual'!IM33)</f>
        <v/>
      </c>
      <c r="H34" s="116" t="str">
        <f>IF($A34="","",'Situfin serie mensual'!IN33)</f>
        <v/>
      </c>
      <c r="I34" s="116" t="str">
        <f>IF($A34="","",'Situfin serie mensual'!IO33)</f>
        <v/>
      </c>
      <c r="J34" s="116" t="str">
        <f>IF($A34="","",'Situfin serie mensual'!IP33)</f>
        <v/>
      </c>
      <c r="K34" s="116" t="str">
        <f>IF($A34="","",'Situfin serie mensual'!IQ33)</f>
        <v/>
      </c>
      <c r="L34" s="116" t="str">
        <f>IF($A34="","",'Situfin serie mensual'!IR33)</f>
        <v/>
      </c>
      <c r="M34" s="116" t="str">
        <f>IF($A34="","",'Situfin serie mensual'!IS33)</f>
        <v/>
      </c>
      <c r="N34" s="116"/>
      <c r="O34" s="10"/>
      <c r="P34" s="10"/>
    </row>
    <row r="35" spans="1:18" s="10" customFormat="1" ht="12.75" x14ac:dyDescent="0.2">
      <c r="A35" s="111" t="s">
        <v>24</v>
      </c>
      <c r="B35" s="120">
        <f>IF($A35="","",'Situfin serie mensual'!IH34)</f>
        <v>3100.1502207429999</v>
      </c>
      <c r="C35" s="120">
        <f>IF($A35="","",'Situfin serie mensual'!II34)</f>
        <v>3219.166465192</v>
      </c>
      <c r="D35" s="120">
        <f>IF($A35="","",'Situfin serie mensual'!IJ34)</f>
        <v>4333.8974296120005</v>
      </c>
      <c r="E35" s="120">
        <f>IF($A35="","",'Situfin serie mensual'!IK34)</f>
        <v>3886.3335036539997</v>
      </c>
      <c r="F35" s="120">
        <f>IF($A35="","",'Situfin serie mensual'!IL34)</f>
        <v>3745.1745298280002</v>
      </c>
      <c r="G35" s="120">
        <f>IF($A35="","",'Situfin serie mensual'!IM34)</f>
        <v>3272.2961929349995</v>
      </c>
      <c r="H35" s="120">
        <f>IF($A35="","",'Situfin serie mensual'!IN34)</f>
        <v>3704.5952433780003</v>
      </c>
      <c r="I35" s="120">
        <f>IF($A35="","",'Situfin serie mensual'!IO34)</f>
        <v>3499.6675943310001</v>
      </c>
      <c r="J35" s="120">
        <f>IF($A35="","",'Situfin serie mensual'!IP34)</f>
        <v>4152.7680178629998</v>
      </c>
      <c r="K35" s="120">
        <f>IF($A35="","",'Situfin serie mensual'!IQ34)</f>
        <v>3777.3610124290003</v>
      </c>
      <c r="L35" s="224">
        <f>IF($A35="","",'Situfin serie mensual'!IR34)</f>
        <v>3813.9673213420001</v>
      </c>
      <c r="M35" s="120">
        <f>IF($A35="","",'Situfin serie mensual'!IS34)</f>
        <v>8031.291484116</v>
      </c>
      <c r="N35" s="120">
        <f t="shared" ref="N35:N70" si="1">+SUM(B35:M35)</f>
        <v>48536.669015423009</v>
      </c>
    </row>
    <row r="36" spans="1:18" s="117" customFormat="1" ht="12.75" x14ac:dyDescent="0.2">
      <c r="A36" s="121" t="s">
        <v>25</v>
      </c>
      <c r="B36" s="114">
        <f>IF($A36="","",'Situfin serie mensual'!IH35)</f>
        <v>1434.3513240499999</v>
      </c>
      <c r="C36" s="114">
        <f>IF($A36="","",'Situfin serie mensual'!II35)</f>
        <v>1560.5472777719997</v>
      </c>
      <c r="D36" s="114">
        <f>IF($A36="","",'Situfin serie mensual'!IJ35)</f>
        <v>1577.660403972</v>
      </c>
      <c r="E36" s="114">
        <f>IF($A36="","",'Situfin serie mensual'!IK35)</f>
        <v>1561.3547239789998</v>
      </c>
      <c r="F36" s="114">
        <f>IF($A36="","",'Situfin serie mensual'!IL35)</f>
        <v>1570.0901997150006</v>
      </c>
      <c r="G36" s="114">
        <f>IF($A36="","",'Situfin serie mensual'!IM35)</f>
        <v>1571.0133610360001</v>
      </c>
      <c r="H36" s="114">
        <f>IF($A36="","",'Situfin serie mensual'!IN35)</f>
        <v>1614.4716409169998</v>
      </c>
      <c r="I36" s="114">
        <f>IF($A36="","",'Situfin serie mensual'!IO35)</f>
        <v>1600.3708593009999</v>
      </c>
      <c r="J36" s="114">
        <f>IF($A36="","",'Situfin serie mensual'!IP35)</f>
        <v>1603.197289443</v>
      </c>
      <c r="K36" s="114">
        <f>IF($A36="","",'Situfin serie mensual'!IQ35)</f>
        <v>1620.742385433</v>
      </c>
      <c r="L36" s="114">
        <f>IF($A36="","",'Situfin serie mensual'!IR35)</f>
        <v>1466.3827843940003</v>
      </c>
      <c r="M36" s="114">
        <f>IF($A36="","",'Situfin serie mensual'!IS35)</f>
        <v>3349.0316418050002</v>
      </c>
      <c r="N36" s="122">
        <f t="shared" si="1"/>
        <v>20529.213891816999</v>
      </c>
      <c r="O36" s="10"/>
      <c r="P36" s="10"/>
    </row>
    <row r="37" spans="1:18" s="117" customFormat="1" ht="12.75" x14ac:dyDescent="0.2">
      <c r="A37" s="153" t="s">
        <v>26</v>
      </c>
      <c r="B37" s="114">
        <f>IF($A37="","",'Situfin serie mensual'!IH36)</f>
        <v>410.62766720399992</v>
      </c>
      <c r="C37" s="114">
        <f>IF($A37="","",'Situfin serie mensual'!II36)</f>
        <v>436.86803716100002</v>
      </c>
      <c r="D37" s="114">
        <f>IF($A37="","",'Situfin serie mensual'!IJ36)</f>
        <v>516.21767519699995</v>
      </c>
      <c r="E37" s="114">
        <f>IF($A37="","",'Situfin serie mensual'!IK36)</f>
        <v>530.70982110700004</v>
      </c>
      <c r="F37" s="114">
        <f>IF($A37="","",'Situfin serie mensual'!IL36)</f>
        <v>344.93656855199998</v>
      </c>
      <c r="G37" s="114">
        <f>IF($A37="","",'Situfin serie mensual'!IM36)</f>
        <v>247.86795522099999</v>
      </c>
      <c r="H37" s="114">
        <f>IF($A37="","",'Situfin serie mensual'!IN36)</f>
        <v>538.37201267599994</v>
      </c>
      <c r="I37" s="114">
        <f>IF($A37="","",'Situfin serie mensual'!IO36)</f>
        <v>333.43941898699995</v>
      </c>
      <c r="J37" s="114">
        <f>IF($A37="","",'Situfin serie mensual'!IP36)</f>
        <v>353.52898287199997</v>
      </c>
      <c r="K37" s="114">
        <f>IF($A37="","",'Situfin serie mensual'!IQ36)</f>
        <v>283.646086825</v>
      </c>
      <c r="L37" s="114">
        <f>IF($A37="","",'Situfin serie mensual'!IR36)</f>
        <v>418.30884360099998</v>
      </c>
      <c r="M37" s="114">
        <f>IF($A37="","",'Situfin serie mensual'!IS36)</f>
        <v>1720.4781721380002</v>
      </c>
      <c r="N37" s="114">
        <f t="shared" si="1"/>
        <v>6135.001241541001</v>
      </c>
      <c r="O37" s="10"/>
      <c r="P37" s="10"/>
    </row>
    <row r="38" spans="1:18" s="117" customFormat="1" ht="12.75" x14ac:dyDescent="0.2">
      <c r="A38" s="31" t="s">
        <v>27</v>
      </c>
      <c r="B38" s="116">
        <f>IF($A38="","",'Situfin serie mensual'!IH37)</f>
        <v>103.02040334099999</v>
      </c>
      <c r="C38" s="116">
        <f>IF($A38="","",'Situfin serie mensual'!II37)</f>
        <v>133.592474813</v>
      </c>
      <c r="D38" s="116">
        <f>IF($A38="","",'Situfin serie mensual'!IJ37)</f>
        <v>229.08862596099999</v>
      </c>
      <c r="E38" s="116">
        <f>IF($A38="","",'Situfin serie mensual'!IK37)</f>
        <v>150.77482213900001</v>
      </c>
      <c r="F38" s="116">
        <f>IF($A38="","",'Situfin serie mensual'!IL37)</f>
        <v>155.58139394799997</v>
      </c>
      <c r="G38" s="116">
        <f>IF($A38="","",'Situfin serie mensual'!IM37)</f>
        <v>111.441790067</v>
      </c>
      <c r="H38" s="116">
        <f>IF($A38="","",'Situfin serie mensual'!IN37)</f>
        <v>152.07816845900001</v>
      </c>
      <c r="I38" s="116">
        <f>IF($A38="","",'Situfin serie mensual'!IO37)</f>
        <v>157.918114661</v>
      </c>
      <c r="J38" s="116">
        <f>IF($A38="","",'Situfin serie mensual'!IP37)</f>
        <v>165.23513154499997</v>
      </c>
      <c r="K38" s="116">
        <f>IF($A38="","",'Situfin serie mensual'!IQ37)</f>
        <v>139.29818786800001</v>
      </c>
      <c r="L38" s="116">
        <f>IF($A38="","",'Situfin serie mensual'!IR37)</f>
        <v>126.258798653</v>
      </c>
      <c r="M38" s="116">
        <f>IF($A38="","",'Situfin serie mensual'!IS37)</f>
        <v>237.60631394700002</v>
      </c>
      <c r="N38" s="116">
        <f t="shared" si="1"/>
        <v>1861.8942254020001</v>
      </c>
      <c r="O38" s="10"/>
      <c r="P38" s="10"/>
    </row>
    <row r="39" spans="1:18" s="117" customFormat="1" ht="12.75" x14ac:dyDescent="0.2">
      <c r="A39" s="31" t="s">
        <v>28</v>
      </c>
      <c r="B39" s="116">
        <f>IF($A39="","",'Situfin serie mensual'!IH38)</f>
        <v>307.60721215599995</v>
      </c>
      <c r="C39" s="116">
        <f>IF($A39="","",'Situfin serie mensual'!II38)</f>
        <v>194.20168777800001</v>
      </c>
      <c r="D39" s="116">
        <f>IF($A39="","",'Situfin serie mensual'!IJ38)</f>
        <v>274.97839022699998</v>
      </c>
      <c r="E39" s="116">
        <f>IF($A39="","",'Situfin serie mensual'!IK38)</f>
        <v>371.08297102500006</v>
      </c>
      <c r="F39" s="116">
        <f>IF($A39="","",'Situfin serie mensual'!IL38)</f>
        <v>175.013687035</v>
      </c>
      <c r="G39" s="116">
        <f>IF($A39="","",'Situfin serie mensual'!IM38)</f>
        <v>135.98095553300001</v>
      </c>
      <c r="H39" s="116">
        <f>IF($A39="","",'Situfin serie mensual'!IN38)</f>
        <v>385.45327700799999</v>
      </c>
      <c r="I39" s="116">
        <f>IF($A39="","",'Situfin serie mensual'!IO38)</f>
        <v>153.42805756400003</v>
      </c>
      <c r="J39" s="116">
        <f>IF($A39="","",'Situfin serie mensual'!IP38)</f>
        <v>175.27874895699998</v>
      </c>
      <c r="K39" s="116">
        <f>IF($A39="","",'Situfin serie mensual'!IQ38)</f>
        <v>139.277787088</v>
      </c>
      <c r="L39" s="116">
        <f>IF($A39="","",'Situfin serie mensual'!IR38)</f>
        <v>262.82953388999999</v>
      </c>
      <c r="M39" s="116">
        <f>IF($A39="","",'Situfin serie mensual'!IS38)</f>
        <v>1479.2012995880002</v>
      </c>
      <c r="N39" s="116">
        <f t="shared" si="1"/>
        <v>4054.3336078490001</v>
      </c>
      <c r="O39" s="10"/>
      <c r="P39" s="10"/>
    </row>
    <row r="40" spans="1:18" s="117" customFormat="1" ht="12.75" x14ac:dyDescent="0.2">
      <c r="A40" s="31" t="s">
        <v>29</v>
      </c>
      <c r="B40" s="116">
        <f>IF($A40="","",'Situfin serie mensual'!IH39)</f>
        <v>5.1707000000000005E-5</v>
      </c>
      <c r="C40" s="116">
        <f>IF($A40="","",'Situfin serie mensual'!II39)</f>
        <v>5.6148099999999996E-4</v>
      </c>
      <c r="D40" s="116">
        <f>IF($A40="","",'Situfin serie mensual'!IJ39)</f>
        <v>11.959385984000001</v>
      </c>
      <c r="E40" s="116">
        <f>IF($A40="","",'Situfin serie mensual'!IK39)</f>
        <v>8.8392764079999999</v>
      </c>
      <c r="F40" s="116">
        <f>IF($A40="","",'Situfin serie mensual'!IL39)</f>
        <v>14.341487569000002</v>
      </c>
      <c r="G40" s="116">
        <f>IF($A40="","",'Situfin serie mensual'!IM39)</f>
        <v>0.440109007</v>
      </c>
      <c r="H40" s="116">
        <f>IF($A40="","",'Situfin serie mensual'!IN39)</f>
        <v>0.83801690200000001</v>
      </c>
      <c r="I40" s="116">
        <f>IF($A40="","",'Situfin serie mensual'!IO39)</f>
        <v>22.093246762000003</v>
      </c>
      <c r="J40" s="116">
        <f>IF($A40="","",'Situfin serie mensual'!IP39)</f>
        <v>13.015102370000001</v>
      </c>
      <c r="K40" s="116">
        <f>IF($A40="","",'Situfin serie mensual'!IQ39)</f>
        <v>5.0675615619999999</v>
      </c>
      <c r="L40" s="116">
        <f>IF($A40="","",'Situfin serie mensual'!IR39)</f>
        <v>29.220511058</v>
      </c>
      <c r="M40" s="116">
        <f>IF($A40="","",'Situfin serie mensual'!IS39)</f>
        <v>0.95782059400000008</v>
      </c>
      <c r="N40" s="116">
        <f t="shared" si="1"/>
        <v>106.77313140399998</v>
      </c>
      <c r="O40" s="10"/>
      <c r="P40" s="10"/>
    </row>
    <row r="41" spans="1:18" s="117" customFormat="1" ht="12.75" x14ac:dyDescent="0.2">
      <c r="A41" s="31" t="s">
        <v>30</v>
      </c>
      <c r="B41" s="116">
        <f>IF($A41="","",'Situfin serie mensual'!IH40)</f>
        <v>0</v>
      </c>
      <c r="C41" s="116">
        <f>IF($A41="","",'Situfin serie mensual'!II40)</f>
        <v>109.07331308900001</v>
      </c>
      <c r="D41" s="116">
        <f>IF($A41="","",'Situfin serie mensual'!IJ40)</f>
        <v>0.19127302500000223</v>
      </c>
      <c r="E41" s="116">
        <f>IF($A41="","",'Situfin serie mensual'!IK40)</f>
        <v>1.27515349999303E-2</v>
      </c>
      <c r="F41" s="116">
        <f>IF($A41="","",'Situfin serie mensual'!IL40)</f>
        <v>0</v>
      </c>
      <c r="G41" s="116">
        <f>IF($A41="","",'Situfin serie mensual'!IM40)</f>
        <v>5.1006139999954028E-3</v>
      </c>
      <c r="H41" s="116">
        <f>IF($A41="","",'Situfin serie mensual'!IN40)</f>
        <v>2.5503069999394936E-3</v>
      </c>
      <c r="I41" s="116">
        <f>IF($A41="","",'Situfin serie mensual'!IO40)</f>
        <v>0</v>
      </c>
      <c r="J41" s="116">
        <f>IF($A41="","",'Situfin serie mensual'!IP40)</f>
        <v>0</v>
      </c>
      <c r="K41" s="116">
        <f>IF($A41="","",'Situfin serie mensual'!IQ40)</f>
        <v>2.5503069999977014E-3</v>
      </c>
      <c r="L41" s="116">
        <f>IF($A41="","",'Situfin serie mensual'!IR40)</f>
        <v>0</v>
      </c>
      <c r="M41" s="116">
        <f>IF($A41="","",'Situfin serie mensual'!IS40)</f>
        <v>2.7127380089999642</v>
      </c>
      <c r="N41" s="116">
        <f t="shared" si="1"/>
        <v>112.00027688599984</v>
      </c>
      <c r="O41" s="10"/>
      <c r="P41" s="10"/>
    </row>
    <row r="42" spans="1:18" s="117" customFormat="1" ht="12.75" x14ac:dyDescent="0.2">
      <c r="A42" s="153" t="s">
        <v>31</v>
      </c>
      <c r="B42" s="114">
        <f>IF($A42="","",'Situfin serie mensual'!IH41)</f>
        <v>294.161829023</v>
      </c>
      <c r="C42" s="114">
        <f>IF($A42="","",'Situfin serie mensual'!II41)</f>
        <v>40.503832832000001</v>
      </c>
      <c r="D42" s="114">
        <f>IF($A42="","",'Situfin serie mensual'!IJ41)</f>
        <v>784.67088944499994</v>
      </c>
      <c r="E42" s="114">
        <f>IF($A42="","",'Situfin serie mensual'!IK41)</f>
        <v>445.38099892300005</v>
      </c>
      <c r="F42" s="114">
        <f>IF($A42="","",'Situfin serie mensual'!IL41)</f>
        <v>585.125973918</v>
      </c>
      <c r="G42" s="114">
        <f>IF($A42="","",'Situfin serie mensual'!IM41)</f>
        <v>251.40127605000001</v>
      </c>
      <c r="H42" s="114">
        <f>IF($A42="","",'Situfin serie mensual'!IN41)</f>
        <v>120.95658459100001</v>
      </c>
      <c r="I42" s="114">
        <f>IF($A42="","",'Situfin serie mensual'!IO41)</f>
        <v>282.33616133100003</v>
      </c>
      <c r="J42" s="114">
        <f>IF($A42="","",'Situfin serie mensual'!IP41)</f>
        <v>912.04964642500011</v>
      </c>
      <c r="K42" s="114">
        <f>IF($A42="","",'Situfin serie mensual'!IQ41)</f>
        <v>486.34670189999997</v>
      </c>
      <c r="L42" s="114">
        <f>IF($A42="","",'Situfin serie mensual'!IR41)</f>
        <v>659.19684707599993</v>
      </c>
      <c r="M42" s="114">
        <f>IF($A42="","",'Situfin serie mensual'!IS41)</f>
        <v>355.17185371899996</v>
      </c>
      <c r="N42" s="114">
        <f t="shared" si="1"/>
        <v>5217.3025952329999</v>
      </c>
      <c r="O42" s="10"/>
      <c r="P42" s="10"/>
    </row>
    <row r="43" spans="1:18" s="117" customFormat="1" ht="12.75" x14ac:dyDescent="0.2">
      <c r="A43" s="31" t="s">
        <v>32</v>
      </c>
      <c r="B43" s="116">
        <f>IF($A43="","",'Situfin serie mensual'!IH42)</f>
        <v>284.71128305000002</v>
      </c>
      <c r="C43" s="116">
        <f>IF($A43="","",'Situfin serie mensual'!II42)</f>
        <v>0.221035918</v>
      </c>
      <c r="D43" s="116">
        <f>IF($A43="","",'Situfin serie mensual'!IJ42)</f>
        <v>752.40994544499995</v>
      </c>
      <c r="E43" s="116">
        <f>IF($A43="","",'Situfin serie mensual'!IK42)</f>
        <v>401.72221342300003</v>
      </c>
      <c r="F43" s="116">
        <f>IF($A43="","",'Situfin serie mensual'!IL42)</f>
        <v>575.26769409500002</v>
      </c>
      <c r="G43" s="116">
        <f>IF($A43="","",'Situfin serie mensual'!IM42)</f>
        <v>214.332401307</v>
      </c>
      <c r="H43" s="116">
        <f>IF($A43="","",'Situfin serie mensual'!IN42)</f>
        <v>120.95658459100001</v>
      </c>
      <c r="I43" s="116">
        <f>IF($A43="","",'Situfin serie mensual'!IO42)</f>
        <v>223.869697922</v>
      </c>
      <c r="J43" s="116">
        <f>IF($A43="","",'Situfin serie mensual'!IP42)</f>
        <v>851.51949642500006</v>
      </c>
      <c r="K43" s="116">
        <f>IF($A43="","",'Situfin serie mensual'!IQ42)</f>
        <v>442.32791639999999</v>
      </c>
      <c r="L43" s="116">
        <f>IF($A43="","",'Situfin serie mensual'!IR42)</f>
        <v>644.07886122599996</v>
      </c>
      <c r="M43" s="116">
        <f>IF($A43="","",'Situfin serie mensual'!IS42)</f>
        <v>318.23997513199998</v>
      </c>
      <c r="N43" s="116">
        <f t="shared" si="1"/>
        <v>4829.657104934</v>
      </c>
      <c r="O43" s="10"/>
      <c r="P43" s="10"/>
      <c r="Q43" s="10"/>
      <c r="R43" s="145"/>
    </row>
    <row r="44" spans="1:18" s="117" customFormat="1" ht="12.75" x14ac:dyDescent="0.2">
      <c r="A44" s="31" t="s">
        <v>33</v>
      </c>
      <c r="B44" s="116">
        <f>IF($A44="","",'Situfin serie mensual'!IH43)</f>
        <v>9.4505459730000005</v>
      </c>
      <c r="C44" s="116">
        <f>IF($A44="","",'Situfin serie mensual'!II43)</f>
        <v>40.282796914000002</v>
      </c>
      <c r="D44" s="116">
        <f>IF($A44="","",'Situfin serie mensual'!IJ43)</f>
        <v>32.260944000000002</v>
      </c>
      <c r="E44" s="116">
        <f>IF($A44="","",'Situfin serie mensual'!IK43)</f>
        <v>43.6587855</v>
      </c>
      <c r="F44" s="116">
        <f>IF($A44="","",'Situfin serie mensual'!IL43)</f>
        <v>9.8582798230000002</v>
      </c>
      <c r="G44" s="116">
        <f>IF($A44="","",'Situfin serie mensual'!IM43)</f>
        <v>37.068874743000002</v>
      </c>
      <c r="H44" s="116">
        <f>IF($A44="","",'Situfin serie mensual'!IN43)</f>
        <v>0</v>
      </c>
      <c r="I44" s="116">
        <f>IF($A44="","",'Situfin serie mensual'!IO43)</f>
        <v>58.466463409000006</v>
      </c>
      <c r="J44" s="116">
        <f>IF($A44="","",'Situfin serie mensual'!IP43)</f>
        <v>60.530149999999999</v>
      </c>
      <c r="K44" s="116">
        <f>IF($A44="","",'Situfin serie mensual'!IQ43)</f>
        <v>44.0187855</v>
      </c>
      <c r="L44" s="116">
        <f>IF($A44="","",'Situfin serie mensual'!IR43)</f>
        <v>15.117985849999998</v>
      </c>
      <c r="M44" s="116">
        <f>IF($A44="","",'Situfin serie mensual'!IS43)</f>
        <v>36.931878587</v>
      </c>
      <c r="N44" s="116">
        <f t="shared" si="1"/>
        <v>387.64549029900002</v>
      </c>
      <c r="O44" s="10"/>
      <c r="P44" s="10"/>
    </row>
    <row r="45" spans="1:18" s="117" customFormat="1" ht="12.75" x14ac:dyDescent="0.2">
      <c r="A45" s="13" t="s">
        <v>34</v>
      </c>
      <c r="B45" s="116">
        <f>IF($A45="","",'Situfin serie mensual'!IH44)</f>
        <v>0</v>
      </c>
      <c r="C45" s="116">
        <f>IF($A45="","",'Situfin serie mensual'!II44)</f>
        <v>0</v>
      </c>
      <c r="D45" s="116">
        <f>IF($A45="","",'Situfin serie mensual'!IJ44)</f>
        <v>0</v>
      </c>
      <c r="E45" s="116">
        <f>IF($A45="","",'Situfin serie mensual'!IK44)</f>
        <v>0</v>
      </c>
      <c r="F45" s="116">
        <f>IF($A45="","",'Situfin serie mensual'!IL44)</f>
        <v>0</v>
      </c>
      <c r="G45" s="116">
        <f>IF($A45="","",'Situfin serie mensual'!IM44)</f>
        <v>0</v>
      </c>
      <c r="H45" s="116">
        <f>IF($A45="","",'Situfin serie mensual'!IN44)</f>
        <v>0</v>
      </c>
      <c r="I45" s="116">
        <f>IF($A45="","",'Situfin serie mensual'!IO44)</f>
        <v>0</v>
      </c>
      <c r="J45" s="116">
        <f>IF($A45="","",'Situfin serie mensual'!IP44)</f>
        <v>0</v>
      </c>
      <c r="K45" s="116">
        <f>IF($A45="","",'Situfin serie mensual'!IQ44)</f>
        <v>0</v>
      </c>
      <c r="L45" s="116">
        <f>IF($A45="","",'Situfin serie mensual'!IR44)</f>
        <v>0</v>
      </c>
      <c r="M45" s="116">
        <f>IF($A45="","",'Situfin serie mensual'!IS44)</f>
        <v>0</v>
      </c>
      <c r="N45" s="116">
        <f t="shared" si="1"/>
        <v>0</v>
      </c>
      <c r="O45" s="10"/>
      <c r="P45" s="10"/>
    </row>
    <row r="46" spans="1:18" s="117" customFormat="1" ht="12.75" x14ac:dyDescent="0.2">
      <c r="A46" s="153" t="s">
        <v>11</v>
      </c>
      <c r="B46" s="114">
        <f>IF($A46="","",'Situfin serie mensual'!IH45)</f>
        <v>301.85929265700003</v>
      </c>
      <c r="C46" s="114">
        <f>IF($A46="","",'Situfin serie mensual'!II45)</f>
        <v>375.81849253000001</v>
      </c>
      <c r="D46" s="114">
        <f>IF($A46="","",'Situfin serie mensual'!IJ45)</f>
        <v>407.49645330400006</v>
      </c>
      <c r="E46" s="114">
        <f>IF($A46="","",'Situfin serie mensual'!IK45)</f>
        <v>486.22660848999999</v>
      </c>
      <c r="F46" s="114">
        <f>IF($A46="","",'Situfin serie mensual'!IL45)</f>
        <v>419.81873271900002</v>
      </c>
      <c r="G46" s="114">
        <f>IF($A46="","",'Situfin serie mensual'!IM45)</f>
        <v>345.29331814599993</v>
      </c>
      <c r="H46" s="114">
        <f>IF($A46="","",'Situfin serie mensual'!IN45)</f>
        <v>411.72823958600009</v>
      </c>
      <c r="I46" s="114">
        <f>IF($A46="","",'Situfin serie mensual'!IO45)</f>
        <v>439.98344992000006</v>
      </c>
      <c r="J46" s="114">
        <f>IF($A46="","",'Situfin serie mensual'!IP45)</f>
        <v>484.35946257699999</v>
      </c>
      <c r="K46" s="114">
        <f>IF($A46="","",'Situfin serie mensual'!IQ45)</f>
        <v>430.20722538799998</v>
      </c>
      <c r="L46" s="114">
        <f>IF($A46="","",'Situfin serie mensual'!IR45)</f>
        <v>419.3593098099999</v>
      </c>
      <c r="M46" s="114">
        <f>IF($A46="","",'Situfin serie mensual'!IS45)</f>
        <v>649.96574717700003</v>
      </c>
      <c r="N46" s="114">
        <f t="shared" si="1"/>
        <v>5172.116332304</v>
      </c>
      <c r="O46" s="10"/>
      <c r="P46" s="10"/>
    </row>
    <row r="47" spans="1:18" s="117" customFormat="1" ht="12.75" x14ac:dyDescent="0.2">
      <c r="A47" s="13" t="s">
        <v>166</v>
      </c>
      <c r="B47" s="116">
        <f>IF($A47="","",'Situfin serie mensual'!IH46)</f>
        <v>0</v>
      </c>
      <c r="C47" s="116">
        <f>IF($A47="","",'Situfin serie mensual'!II46)</f>
        <v>0</v>
      </c>
      <c r="D47" s="116">
        <f>IF($A47="","",'Situfin serie mensual'!IJ46)</f>
        <v>0</v>
      </c>
      <c r="E47" s="116">
        <f>IF($A47="","",'Situfin serie mensual'!IK46)</f>
        <v>0</v>
      </c>
      <c r="F47" s="116">
        <f>IF($A47="","",'Situfin serie mensual'!IL46)</f>
        <v>0</v>
      </c>
      <c r="G47" s="116">
        <f>IF($A47="","",'Situfin serie mensual'!IM46)</f>
        <v>0</v>
      </c>
      <c r="H47" s="116">
        <f>IF($A47="","",'Situfin serie mensual'!IN46)</f>
        <v>0</v>
      </c>
      <c r="I47" s="116">
        <f>IF($A47="","",'Situfin serie mensual'!IO46)</f>
        <v>0</v>
      </c>
      <c r="J47" s="116">
        <f>IF($A47="","",'Situfin serie mensual'!IP46)</f>
        <v>0</v>
      </c>
      <c r="K47" s="116">
        <f>IF($A47="","",'Situfin serie mensual'!IQ46)</f>
        <v>0</v>
      </c>
      <c r="L47" s="116">
        <f>IF($A47="","",'Situfin serie mensual'!IR46)</f>
        <v>0</v>
      </c>
      <c r="M47" s="116">
        <f>IF($A47="","",'Situfin serie mensual'!IS46)</f>
        <v>0</v>
      </c>
      <c r="N47" s="116">
        <f t="shared" si="1"/>
        <v>0</v>
      </c>
      <c r="O47" s="10"/>
      <c r="P47" s="10"/>
    </row>
    <row r="48" spans="1:18" s="117" customFormat="1" ht="12.75" x14ac:dyDescent="0.2">
      <c r="A48" s="13" t="s">
        <v>13</v>
      </c>
      <c r="B48" s="116">
        <f>IF($A48="","",'Situfin serie mensual'!IH47)</f>
        <v>0</v>
      </c>
      <c r="C48" s="116">
        <f>IF($A48="","",'Situfin serie mensual'!II47)</f>
        <v>0</v>
      </c>
      <c r="D48" s="116">
        <f>IF($A48="","",'Situfin serie mensual'!IJ47)</f>
        <v>0</v>
      </c>
      <c r="E48" s="116">
        <f>IF($A48="","",'Situfin serie mensual'!IK47)</f>
        <v>0</v>
      </c>
      <c r="F48" s="116">
        <f>IF($A48="","",'Situfin serie mensual'!IL47)</f>
        <v>0</v>
      </c>
      <c r="G48" s="116">
        <f>IF($A48="","",'Situfin serie mensual'!IM47)</f>
        <v>0</v>
      </c>
      <c r="H48" s="116">
        <f>IF($A48="","",'Situfin serie mensual'!IN47)</f>
        <v>0</v>
      </c>
      <c r="I48" s="116">
        <f>IF($A48="","",'Situfin serie mensual'!IO47)</f>
        <v>0</v>
      </c>
      <c r="J48" s="116">
        <f>IF($A48="","",'Situfin serie mensual'!IP47)</f>
        <v>0</v>
      </c>
      <c r="K48" s="116">
        <f>IF($A48="","",'Situfin serie mensual'!IQ47)</f>
        <v>0</v>
      </c>
      <c r="L48" s="116">
        <f>IF($A48="","",'Situfin serie mensual'!IR47)</f>
        <v>0</v>
      </c>
      <c r="M48" s="116">
        <f>IF($A48="","",'Situfin serie mensual'!IS47)</f>
        <v>0</v>
      </c>
      <c r="N48" s="116">
        <f t="shared" si="1"/>
        <v>0</v>
      </c>
      <c r="O48" s="10"/>
      <c r="P48" s="10"/>
    </row>
    <row r="49" spans="1:16" s="117" customFormat="1" ht="12.75" x14ac:dyDescent="0.2">
      <c r="A49" s="13" t="s">
        <v>14</v>
      </c>
      <c r="B49" s="116">
        <f>IF($A49="","",'Situfin serie mensual'!IH48)</f>
        <v>0</v>
      </c>
      <c r="C49" s="116">
        <f>IF($A49="","",'Situfin serie mensual'!II48)</f>
        <v>0</v>
      </c>
      <c r="D49" s="116">
        <f>IF($A49="","",'Situfin serie mensual'!IJ48)</f>
        <v>0</v>
      </c>
      <c r="E49" s="116">
        <f>IF($A49="","",'Situfin serie mensual'!IK48)</f>
        <v>0</v>
      </c>
      <c r="F49" s="116">
        <f>IF($A49="","",'Situfin serie mensual'!IL48)</f>
        <v>0</v>
      </c>
      <c r="G49" s="116">
        <f>IF($A49="","",'Situfin serie mensual'!IM48)</f>
        <v>0</v>
      </c>
      <c r="H49" s="116">
        <f>IF($A49="","",'Situfin serie mensual'!IN48)</f>
        <v>0</v>
      </c>
      <c r="I49" s="116">
        <f>IF($A49="","",'Situfin serie mensual'!IO48)</f>
        <v>0</v>
      </c>
      <c r="J49" s="116">
        <f>IF($A49="","",'Situfin serie mensual'!IP48)</f>
        <v>0</v>
      </c>
      <c r="K49" s="116">
        <f>IF($A49="","",'Situfin serie mensual'!IQ48)</f>
        <v>0</v>
      </c>
      <c r="L49" s="116">
        <f>IF($A49="","",'Situfin serie mensual'!IR48)</f>
        <v>0</v>
      </c>
      <c r="M49" s="116">
        <f>IF($A49="","",'Situfin serie mensual'!IS48)</f>
        <v>0</v>
      </c>
      <c r="N49" s="116">
        <f t="shared" si="1"/>
        <v>0</v>
      </c>
      <c r="O49" s="10"/>
      <c r="P49" s="10"/>
    </row>
    <row r="50" spans="1:16" s="117" customFormat="1" ht="12.75" x14ac:dyDescent="0.2">
      <c r="A50" s="13" t="s">
        <v>147</v>
      </c>
      <c r="B50" s="116">
        <f>IF($A50="","",'Situfin serie mensual'!IH49)</f>
        <v>2.2444666959999999</v>
      </c>
      <c r="C50" s="116">
        <f>IF($A50="","",'Situfin serie mensual'!II49)</f>
        <v>4.4900362889999998</v>
      </c>
      <c r="D50" s="116">
        <f>IF($A50="","",'Situfin serie mensual'!IJ49)</f>
        <v>5.638468166</v>
      </c>
      <c r="E50" s="116">
        <f>IF($A50="","",'Situfin serie mensual'!IK49)</f>
        <v>7.2022718260000005</v>
      </c>
      <c r="F50" s="116">
        <f>IF($A50="","",'Situfin serie mensual'!IL49)</f>
        <v>5.0149778630000004</v>
      </c>
      <c r="G50" s="116">
        <f>IF($A50="","",'Situfin serie mensual'!IM49)</f>
        <v>5.9193940879999998</v>
      </c>
      <c r="H50" s="116">
        <f>IF($A50="","",'Situfin serie mensual'!IN49)</f>
        <v>8.8656078980000004</v>
      </c>
      <c r="I50" s="116">
        <f>IF($A50="","",'Situfin serie mensual'!IO49)</f>
        <v>4.9589981730000003</v>
      </c>
      <c r="J50" s="116">
        <f>IF($A50="","",'Situfin serie mensual'!IP49)</f>
        <v>11.461184628000002</v>
      </c>
      <c r="K50" s="116">
        <f>IF($A50="","",'Situfin serie mensual'!IQ49)</f>
        <v>3.8846130880000005</v>
      </c>
      <c r="L50" s="116">
        <f>IF($A50="","",'Situfin serie mensual'!IR49)</f>
        <v>1.9458225689999999</v>
      </c>
      <c r="M50" s="116">
        <f>IF($A50="","",'Situfin serie mensual'!IS49)</f>
        <v>2.5967533340000002</v>
      </c>
      <c r="N50" s="116">
        <f t="shared" si="1"/>
        <v>64.222594618000002</v>
      </c>
      <c r="O50" s="10"/>
      <c r="P50" s="10"/>
    </row>
    <row r="51" spans="1:16" s="117" customFormat="1" ht="12.75" x14ac:dyDescent="0.2">
      <c r="A51" s="13" t="s">
        <v>13</v>
      </c>
      <c r="B51" s="116">
        <f>IF($A51="","",'Situfin serie mensual'!IH50)</f>
        <v>2.2444666959999999</v>
      </c>
      <c r="C51" s="116">
        <f>IF($A51="","",'Situfin serie mensual'!II50)</f>
        <v>4.4900362889999998</v>
      </c>
      <c r="D51" s="116">
        <f>IF($A51="","",'Situfin serie mensual'!IJ50)</f>
        <v>5.638468166</v>
      </c>
      <c r="E51" s="116">
        <f>IF($A51="","",'Situfin serie mensual'!IK50)</f>
        <v>7.2022718260000005</v>
      </c>
      <c r="F51" s="116">
        <f>IF($A51="","",'Situfin serie mensual'!IL50)</f>
        <v>5.0149778630000004</v>
      </c>
      <c r="G51" s="116">
        <f>IF($A51="","",'Situfin serie mensual'!IM50)</f>
        <v>5.9193940879999998</v>
      </c>
      <c r="H51" s="116">
        <f>IF($A51="","",'Situfin serie mensual'!IN50)</f>
        <v>8.8656078980000004</v>
      </c>
      <c r="I51" s="116">
        <f>IF($A51="","",'Situfin serie mensual'!IO50)</f>
        <v>4.9589981730000003</v>
      </c>
      <c r="J51" s="116">
        <f>IF($A51="","",'Situfin serie mensual'!IP50)</f>
        <v>11.461184628000002</v>
      </c>
      <c r="K51" s="116">
        <f>IF($A51="","",'Situfin serie mensual'!IQ50)</f>
        <v>3.8846130880000005</v>
      </c>
      <c r="L51" s="116">
        <f>IF($A51="","",'Situfin serie mensual'!IR50)</f>
        <v>1.9458225689999999</v>
      </c>
      <c r="M51" s="116">
        <f>IF($A51="","",'Situfin serie mensual'!IS50)</f>
        <v>2.5967533340000002</v>
      </c>
      <c r="N51" s="116">
        <f t="shared" si="1"/>
        <v>64.222594618000002</v>
      </c>
      <c r="O51" s="10"/>
      <c r="P51" s="10"/>
    </row>
    <row r="52" spans="1:16" s="117" customFormat="1" ht="12.75" x14ac:dyDescent="0.2">
      <c r="A52" s="13" t="s">
        <v>14</v>
      </c>
      <c r="B52" s="116">
        <f>IF($A52="","",'Situfin serie mensual'!IH51)</f>
        <v>0</v>
      </c>
      <c r="C52" s="116">
        <f>IF($A52="","",'Situfin serie mensual'!II51)</f>
        <v>0</v>
      </c>
      <c r="D52" s="116">
        <f>IF($A52="","",'Situfin serie mensual'!IJ51)</f>
        <v>0</v>
      </c>
      <c r="E52" s="116">
        <f>IF($A52="","",'Situfin serie mensual'!IK51)</f>
        <v>0</v>
      </c>
      <c r="F52" s="116">
        <f>IF($A52="","",'Situfin serie mensual'!IL51)</f>
        <v>0</v>
      </c>
      <c r="G52" s="116">
        <f>IF($A52="","",'Situfin serie mensual'!IM51)</f>
        <v>0</v>
      </c>
      <c r="H52" s="116">
        <f>IF($A52="","",'Situfin serie mensual'!IN51)</f>
        <v>0</v>
      </c>
      <c r="I52" s="116">
        <f>IF($A52="","",'Situfin serie mensual'!IO51)</f>
        <v>0</v>
      </c>
      <c r="J52" s="116">
        <f>IF($A52="","",'Situfin serie mensual'!IP51)</f>
        <v>0</v>
      </c>
      <c r="K52" s="116">
        <f>IF($A52="","",'Situfin serie mensual'!IQ51)</f>
        <v>0</v>
      </c>
      <c r="L52" s="116">
        <f>IF($A52="","",'Situfin serie mensual'!IR51)</f>
        <v>0</v>
      </c>
      <c r="M52" s="116">
        <f>IF($A52="","",'Situfin serie mensual'!IS51)</f>
        <v>0</v>
      </c>
      <c r="N52" s="116">
        <f t="shared" si="1"/>
        <v>0</v>
      </c>
      <c r="O52" s="10"/>
      <c r="P52" s="10"/>
    </row>
    <row r="53" spans="1:16" s="117" customFormat="1" ht="12.75" x14ac:dyDescent="0.2">
      <c r="A53" s="13" t="s">
        <v>148</v>
      </c>
      <c r="B53" s="116">
        <f>IF($A53="","",'Situfin serie mensual'!IH52)</f>
        <v>299.61482596100001</v>
      </c>
      <c r="C53" s="116">
        <f>IF($A53="","",'Situfin serie mensual'!II52)</f>
        <v>371.32845624100003</v>
      </c>
      <c r="D53" s="116">
        <f>IF($A53="","",'Situfin serie mensual'!IJ52)</f>
        <v>401.85798513800006</v>
      </c>
      <c r="E53" s="116">
        <f>IF($A53="","",'Situfin serie mensual'!IK52)</f>
        <v>479.02433666399997</v>
      </c>
      <c r="F53" s="116">
        <f>IF($A53="","",'Situfin serie mensual'!IL52)</f>
        <v>414.80375485600001</v>
      </c>
      <c r="G53" s="116">
        <f>IF($A53="","",'Situfin serie mensual'!IM52)</f>
        <v>339.37392405799994</v>
      </c>
      <c r="H53" s="116">
        <f>IF($A53="","",'Situfin serie mensual'!IN52)</f>
        <v>402.86263168800008</v>
      </c>
      <c r="I53" s="116">
        <f>IF($A53="","",'Situfin serie mensual'!IO52)</f>
        <v>435.02445174700006</v>
      </c>
      <c r="J53" s="116">
        <f>IF($A53="","",'Situfin serie mensual'!IP52)</f>
        <v>472.89827794899998</v>
      </c>
      <c r="K53" s="116">
        <f>IF($A53="","",'Situfin serie mensual'!IQ52)</f>
        <v>426.3226123</v>
      </c>
      <c r="L53" s="116">
        <f>IF($A53="","",'Situfin serie mensual'!IR52)</f>
        <v>417.41348724099993</v>
      </c>
      <c r="M53" s="116">
        <f>IF($A53="","",'Situfin serie mensual'!IS52)</f>
        <v>647.368993843</v>
      </c>
      <c r="N53" s="116">
        <f t="shared" si="1"/>
        <v>5107.8937376859994</v>
      </c>
      <c r="O53" s="10"/>
      <c r="P53" s="10"/>
    </row>
    <row r="54" spans="1:16" s="117" customFormat="1" ht="12.75" x14ac:dyDescent="0.2">
      <c r="A54" s="13" t="s">
        <v>13</v>
      </c>
      <c r="B54" s="116">
        <f>IF($A54="","",'Situfin serie mensual'!IH53)</f>
        <v>202.96262200300001</v>
      </c>
      <c r="C54" s="116">
        <f>IF($A54="","",'Situfin serie mensual'!II53)</f>
        <v>272.46587209600006</v>
      </c>
      <c r="D54" s="116">
        <f>IF($A54="","",'Situfin serie mensual'!IJ53)</f>
        <v>302.55868385800005</v>
      </c>
      <c r="E54" s="116">
        <f>IF($A54="","",'Situfin serie mensual'!IK53)</f>
        <v>324.99023718399997</v>
      </c>
      <c r="F54" s="116">
        <f>IF($A54="","",'Situfin serie mensual'!IL53)</f>
        <v>290.82408961499999</v>
      </c>
      <c r="G54" s="116">
        <f>IF($A54="","",'Situfin serie mensual'!IM53)</f>
        <v>233.73494453099997</v>
      </c>
      <c r="H54" s="116">
        <f>IF($A54="","",'Situfin serie mensual'!IN53)</f>
        <v>268.02734554200003</v>
      </c>
      <c r="I54" s="116">
        <f>IF($A54="","",'Situfin serie mensual'!IO53)</f>
        <v>293.55282689500007</v>
      </c>
      <c r="J54" s="116">
        <f>IF($A54="","",'Situfin serie mensual'!IP53)</f>
        <v>318.86231609399994</v>
      </c>
      <c r="K54" s="116">
        <f>IF($A54="","",'Situfin serie mensual'!IQ53)</f>
        <v>302.00473181899997</v>
      </c>
      <c r="L54" s="116">
        <f>IF($A54="","",'Situfin serie mensual'!IR53)</f>
        <v>292.66930648999994</v>
      </c>
      <c r="M54" s="116">
        <f>IF($A54="","",'Situfin serie mensual'!IS53)</f>
        <v>452.17144418499998</v>
      </c>
      <c r="N54" s="116">
        <f t="shared" si="1"/>
        <v>3554.8244203120003</v>
      </c>
      <c r="O54" s="10"/>
      <c r="P54" s="10"/>
    </row>
    <row r="55" spans="1:16" s="117" customFormat="1" ht="12.75" x14ac:dyDescent="0.2">
      <c r="A55" s="13" t="s">
        <v>14</v>
      </c>
      <c r="B55" s="116">
        <f>IF($A55="","",'Situfin serie mensual'!IH54)</f>
        <v>96.652203958000001</v>
      </c>
      <c r="C55" s="116">
        <f>IF($A55="","",'Situfin serie mensual'!II54)</f>
        <v>98.862584145</v>
      </c>
      <c r="D55" s="116">
        <f>IF($A55="","",'Situfin serie mensual'!IJ54)</f>
        <v>99.299301279999995</v>
      </c>
      <c r="E55" s="116">
        <f>IF($A55="","",'Situfin serie mensual'!IK54)</f>
        <v>154.03409948000001</v>
      </c>
      <c r="F55" s="116">
        <f>IF($A55="","",'Situfin serie mensual'!IL54)</f>
        <v>123.97966524100001</v>
      </c>
      <c r="G55" s="116">
        <f>IF($A55="","",'Situfin serie mensual'!IM54)</f>
        <v>105.63897952699999</v>
      </c>
      <c r="H55" s="116">
        <f>IF($A55="","",'Situfin serie mensual'!IN54)</f>
        <v>134.83528614600002</v>
      </c>
      <c r="I55" s="116">
        <f>IF($A55="","",'Situfin serie mensual'!IO54)</f>
        <v>141.47162485200002</v>
      </c>
      <c r="J55" s="116">
        <f>IF($A55="","",'Situfin serie mensual'!IP54)</f>
        <v>154.03596185500001</v>
      </c>
      <c r="K55" s="116">
        <f>IF($A55="","",'Situfin serie mensual'!IQ54)</f>
        <v>124.31788048100002</v>
      </c>
      <c r="L55" s="116">
        <f>IF($A55="","",'Situfin serie mensual'!IR54)</f>
        <v>124.744180751</v>
      </c>
      <c r="M55" s="116">
        <f>IF($A55="","",'Situfin serie mensual'!IS54)</f>
        <v>195.19754965799999</v>
      </c>
      <c r="N55" s="116">
        <f t="shared" si="1"/>
        <v>1553.0693173740001</v>
      </c>
      <c r="O55" s="10"/>
      <c r="P55" s="10"/>
    </row>
    <row r="56" spans="1:16" s="117" customFormat="1" ht="12.75" x14ac:dyDescent="0.2">
      <c r="A56" s="153" t="s">
        <v>35</v>
      </c>
      <c r="B56" s="114">
        <f>IF($A56="","",'Situfin serie mensual'!IH55)</f>
        <v>610.447964361</v>
      </c>
      <c r="C56" s="114">
        <f>IF($A56="","",'Situfin serie mensual'!II55)</f>
        <v>739.55053188700003</v>
      </c>
      <c r="D56" s="114">
        <f>IF($A56="","",'Situfin serie mensual'!IJ55)</f>
        <v>758.81322253100006</v>
      </c>
      <c r="E56" s="114">
        <f>IF($A56="","",'Situfin serie mensual'!IK55)</f>
        <v>758.67116838799984</v>
      </c>
      <c r="F56" s="114">
        <f>IF($A56="","",'Situfin serie mensual'!IL55)</f>
        <v>677.11840093300009</v>
      </c>
      <c r="G56" s="114">
        <f>IF($A56="","",'Situfin serie mensual'!IM55)</f>
        <v>755.66983923800001</v>
      </c>
      <c r="H56" s="114">
        <f>IF($A56="","",'Situfin serie mensual'!IN55)</f>
        <v>726.43484904700006</v>
      </c>
      <c r="I56" s="114">
        <f>IF($A56="","",'Situfin serie mensual'!IO55)</f>
        <v>763.33991503600009</v>
      </c>
      <c r="J56" s="114">
        <f>IF($A56="","",'Situfin serie mensual'!IP55)</f>
        <v>694.19669639600011</v>
      </c>
      <c r="K56" s="114">
        <f>IF($A56="","",'Situfin serie mensual'!IQ55)</f>
        <v>782.76541107599985</v>
      </c>
      <c r="L56" s="114">
        <f>IF($A56="","",'Situfin serie mensual'!IR55)</f>
        <v>692.1194494990001</v>
      </c>
      <c r="M56" s="114">
        <f>IF($A56="","",'Situfin serie mensual'!IS55)</f>
        <v>1202.6602716519999</v>
      </c>
      <c r="N56" s="114">
        <f t="shared" si="1"/>
        <v>9161.7877200439998</v>
      </c>
      <c r="O56" s="10"/>
      <c r="P56" s="10"/>
    </row>
    <row r="57" spans="1:16" s="117" customFormat="1" ht="12.75" x14ac:dyDescent="0.2">
      <c r="A57" s="31" t="s">
        <v>36</v>
      </c>
      <c r="B57" s="116">
        <f>IF($A57="","",'Situfin serie mensual'!IH56)</f>
        <v>361.184453249</v>
      </c>
      <c r="C57" s="116">
        <f>IF($A57="","",'Situfin serie mensual'!II56)</f>
        <v>392.58435272100002</v>
      </c>
      <c r="D57" s="116">
        <f>IF($A57="","",'Situfin serie mensual'!IJ56)</f>
        <v>393.12575886500002</v>
      </c>
      <c r="E57" s="116">
        <f>IF($A57="","",'Situfin serie mensual'!IK56)</f>
        <v>399.79406151699999</v>
      </c>
      <c r="F57" s="116">
        <f>IF($A57="","",'Situfin serie mensual'!IL56)</f>
        <v>394.38746515400004</v>
      </c>
      <c r="G57" s="116">
        <f>IF($A57="","",'Situfin serie mensual'!IM56)</f>
        <v>391.48082533199999</v>
      </c>
      <c r="H57" s="116">
        <f>IF($A57="","",'Situfin serie mensual'!IN56)</f>
        <v>399.55089403199997</v>
      </c>
      <c r="I57" s="116">
        <f>IF($A57="","",'Situfin serie mensual'!IO56)</f>
        <v>403.20626392700001</v>
      </c>
      <c r="J57" s="116">
        <f>IF($A57="","",'Situfin serie mensual'!IP56)</f>
        <v>403.60310564700001</v>
      </c>
      <c r="K57" s="116">
        <f>IF($A57="","",'Situfin serie mensual'!IQ56)</f>
        <v>406.50256355199997</v>
      </c>
      <c r="L57" s="116">
        <f>IF($A57="","",'Situfin serie mensual'!IR56)</f>
        <v>405.29356861299999</v>
      </c>
      <c r="M57" s="116">
        <f>IF($A57="","",'Situfin serie mensual'!IS56)</f>
        <v>410.327731449</v>
      </c>
      <c r="N57" s="116">
        <f t="shared" si="1"/>
        <v>4761.0410440579999</v>
      </c>
      <c r="O57" s="10"/>
      <c r="P57" s="10"/>
    </row>
    <row r="58" spans="1:16" s="117" customFormat="1" ht="12.75" x14ac:dyDescent="0.2">
      <c r="A58" s="31" t="s">
        <v>37</v>
      </c>
      <c r="B58" s="116">
        <f>IF($A58="","",'Situfin serie mensual'!IH57)</f>
        <v>217.69475839900002</v>
      </c>
      <c r="C58" s="116">
        <f>IF($A58="","",'Situfin serie mensual'!II57)</f>
        <v>280.33010949100003</v>
      </c>
      <c r="D58" s="116">
        <f>IF($A58="","",'Situfin serie mensual'!IJ57)</f>
        <v>198.994553086</v>
      </c>
      <c r="E58" s="116">
        <f>IF($A58="","",'Situfin serie mensual'!IK57)</f>
        <v>286.04875783299997</v>
      </c>
      <c r="F58" s="116">
        <f>IF($A58="","",'Situfin serie mensual'!IL57)</f>
        <v>209.276399849</v>
      </c>
      <c r="G58" s="116">
        <f>IF($A58="","",'Situfin serie mensual'!IM57)</f>
        <v>273.47520688599997</v>
      </c>
      <c r="H58" s="116">
        <f>IF($A58="","",'Situfin serie mensual'!IN57)</f>
        <v>215.64821542999999</v>
      </c>
      <c r="I58" s="116">
        <f>IF($A58="","",'Situfin serie mensual'!IO57)</f>
        <v>302.51916913700001</v>
      </c>
      <c r="J58" s="116">
        <f>IF($A58="","",'Situfin serie mensual'!IP57)</f>
        <v>223.00429313200002</v>
      </c>
      <c r="K58" s="116">
        <f>IF($A58="","",'Situfin serie mensual'!IQ57)</f>
        <v>297.33299452199998</v>
      </c>
      <c r="L58" s="116">
        <f>IF($A58="","",'Situfin serie mensual'!IR57)</f>
        <v>259.51501582000003</v>
      </c>
      <c r="M58" s="116">
        <f>IF($A58="","",'Situfin serie mensual'!IS57)</f>
        <v>700.44782445099997</v>
      </c>
      <c r="N58" s="116">
        <f t="shared" si="1"/>
        <v>3464.2872980359998</v>
      </c>
      <c r="O58" s="10"/>
      <c r="P58" s="10"/>
    </row>
    <row r="59" spans="1:16" s="117" customFormat="1" ht="12.75" x14ac:dyDescent="0.2">
      <c r="A59" s="31" t="s">
        <v>38</v>
      </c>
      <c r="B59" s="116">
        <f>IF($A59="","",'Situfin serie mensual'!IH58)</f>
        <v>31.568752713000006</v>
      </c>
      <c r="C59" s="116">
        <f>IF($A59="","",'Situfin serie mensual'!II58)</f>
        <v>66.636069675000002</v>
      </c>
      <c r="D59" s="116">
        <f>IF($A59="","",'Situfin serie mensual'!IJ58)</f>
        <v>166.69291058000002</v>
      </c>
      <c r="E59" s="116">
        <f>IF($A59="","",'Situfin serie mensual'!IK58)</f>
        <v>72.828349037999985</v>
      </c>
      <c r="F59" s="116">
        <f>IF($A59="","",'Situfin serie mensual'!IL58)</f>
        <v>73.454535929999977</v>
      </c>
      <c r="G59" s="116">
        <f>IF($A59="","",'Situfin serie mensual'!IM58)</f>
        <v>90.71380701999999</v>
      </c>
      <c r="H59" s="116">
        <f>IF($A59="","",'Situfin serie mensual'!IN58)</f>
        <v>111.23573958499999</v>
      </c>
      <c r="I59" s="116">
        <f>IF($A59="","",'Situfin serie mensual'!IO58)</f>
        <v>57.614481972</v>
      </c>
      <c r="J59" s="116">
        <f>IF($A59="","",'Situfin serie mensual'!IP58)</f>
        <v>67.589297617</v>
      </c>
      <c r="K59" s="116">
        <f>IF($A59="","",'Situfin serie mensual'!IQ58)</f>
        <v>78.929853002000002</v>
      </c>
      <c r="L59" s="116">
        <f>IF($A59="","",'Situfin serie mensual'!IR58)</f>
        <v>27.310865065999998</v>
      </c>
      <c r="M59" s="116">
        <f>IF($A59="","",'Situfin serie mensual'!IS58)</f>
        <v>91.88471575200002</v>
      </c>
      <c r="N59" s="116">
        <f t="shared" si="1"/>
        <v>936.45937794999998</v>
      </c>
      <c r="O59" s="10"/>
      <c r="P59" s="10"/>
    </row>
    <row r="60" spans="1:16" s="117" customFormat="1" ht="12.75" x14ac:dyDescent="0.2">
      <c r="A60" s="153" t="s">
        <v>39</v>
      </c>
      <c r="B60" s="114">
        <f>IF($A60="","",'Situfin serie mensual'!IH59)</f>
        <v>48.702143448000001</v>
      </c>
      <c r="C60" s="114">
        <f>IF($A60="","",'Situfin serie mensual'!II59)</f>
        <v>65.878293010000007</v>
      </c>
      <c r="D60" s="114">
        <f>IF($A60="","",'Situfin serie mensual'!IJ59)</f>
        <v>289.038785163</v>
      </c>
      <c r="E60" s="114">
        <f>IF($A60="","",'Situfin serie mensual'!IK59)</f>
        <v>103.99018276699999</v>
      </c>
      <c r="F60" s="114">
        <f>IF($A60="","",'Situfin serie mensual'!IL59)</f>
        <v>148.08465399100001</v>
      </c>
      <c r="G60" s="114">
        <f>IF($A60="","",'Situfin serie mensual'!IM59)</f>
        <v>101.05044324400001</v>
      </c>
      <c r="H60" s="114">
        <f>IF($A60="","",'Situfin serie mensual'!IN59)</f>
        <v>292.63191656100003</v>
      </c>
      <c r="I60" s="114">
        <f>IF($A60="","",'Situfin serie mensual'!IO59)</f>
        <v>80.197789756000006</v>
      </c>
      <c r="J60" s="114">
        <f>IF($A60="","",'Situfin serie mensual'!IP59)</f>
        <v>105.43594014999999</v>
      </c>
      <c r="K60" s="114">
        <f>IF($A60="","",'Situfin serie mensual'!IQ59)</f>
        <v>173.65320180700002</v>
      </c>
      <c r="L60" s="114">
        <f>IF($A60="","",'Situfin serie mensual'!IR59)</f>
        <v>158.60008696199998</v>
      </c>
      <c r="M60" s="114">
        <f>IF($A60="","",'Situfin serie mensual'!IS59)</f>
        <v>753.98379762499997</v>
      </c>
      <c r="N60" s="114">
        <f t="shared" si="1"/>
        <v>2321.2472344840003</v>
      </c>
      <c r="O60" s="10"/>
      <c r="P60" s="10"/>
    </row>
    <row r="61" spans="1:16" s="117" customFormat="1" ht="12.75" x14ac:dyDescent="0.2">
      <c r="A61" s="13" t="s">
        <v>40</v>
      </c>
      <c r="B61" s="116">
        <f>IF($A61="","",'Situfin serie mensual'!IH60)</f>
        <v>17.960889546000001</v>
      </c>
      <c r="C61" s="116">
        <f>IF($A61="","",'Situfin serie mensual'!II60)</f>
        <v>14.814047390000001</v>
      </c>
      <c r="D61" s="116">
        <f>IF($A61="","",'Situfin serie mensual'!IJ60)</f>
        <v>46.996443696</v>
      </c>
      <c r="E61" s="116">
        <f>IF($A61="","",'Situfin serie mensual'!IK60)</f>
        <v>65.431476545999999</v>
      </c>
      <c r="F61" s="116">
        <f>IF($A61="","",'Situfin serie mensual'!IL60)</f>
        <v>62.052607149000004</v>
      </c>
      <c r="G61" s="116">
        <f>IF($A61="","",'Situfin serie mensual'!IM60)</f>
        <v>35.981243816000003</v>
      </c>
      <c r="H61" s="116">
        <f>IF($A61="","",'Situfin serie mensual'!IN60)</f>
        <v>74.192838196999986</v>
      </c>
      <c r="I61" s="116">
        <f>IF($A61="","",'Situfin serie mensual'!IO60)</f>
        <v>32.002067650000008</v>
      </c>
      <c r="J61" s="116">
        <f>IF($A61="","",'Situfin serie mensual'!IP60)</f>
        <v>22.047084529999999</v>
      </c>
      <c r="K61" s="116">
        <f>IF($A61="","",'Situfin serie mensual'!IQ60)</f>
        <v>48.677039709999995</v>
      </c>
      <c r="L61" s="116">
        <f>IF($A61="","",'Situfin serie mensual'!IR60)</f>
        <v>49.540476529999999</v>
      </c>
      <c r="M61" s="116">
        <f>IF($A61="","",'Situfin serie mensual'!IS60)</f>
        <v>349.96018933799996</v>
      </c>
      <c r="N61" s="116">
        <f t="shared" si="1"/>
        <v>819.65640409799994</v>
      </c>
      <c r="O61" s="10"/>
      <c r="P61" s="10"/>
    </row>
    <row r="62" spans="1:16" s="117" customFormat="1" ht="25.5" hidden="1" x14ac:dyDescent="0.2">
      <c r="A62" s="33" t="s">
        <v>41</v>
      </c>
      <c r="B62" s="116">
        <f>IF($A62="","",'Situfin serie mensual'!IH61)</f>
        <v>6.627737647</v>
      </c>
      <c r="C62" s="116">
        <f>IF($A62="","",'Situfin serie mensual'!II61)</f>
        <v>1.5</v>
      </c>
      <c r="D62" s="116">
        <f>IF($A62="","",'Situfin serie mensual'!IJ61)</f>
        <v>9.5039999999999996</v>
      </c>
      <c r="E62" s="116">
        <f>IF($A62="","",'Situfin serie mensual'!IK61)</f>
        <v>28.292877187999999</v>
      </c>
      <c r="F62" s="116">
        <f>IF($A62="","",'Situfin serie mensual'!IL61)</f>
        <v>1.499930446</v>
      </c>
      <c r="G62" s="116">
        <f>IF($A62="","",'Situfin serie mensual'!IM61)</f>
        <v>6.8419799999999995</v>
      </c>
      <c r="H62" s="116">
        <f>IF($A62="","",'Situfin serie mensual'!IN61)</f>
        <v>16.119040000000002</v>
      </c>
      <c r="I62" s="116">
        <f>IF($A62="","",'Situfin serie mensual'!IO61)</f>
        <v>6.4192825030000007</v>
      </c>
      <c r="J62" s="116">
        <f>IF($A62="","",'Situfin serie mensual'!IP61)</f>
        <v>2.6</v>
      </c>
      <c r="K62" s="116">
        <f>IF($A62="","",'Situfin serie mensual'!IQ61)</f>
        <v>7.218267784</v>
      </c>
      <c r="L62" s="116">
        <f>IF($A62="","",'Situfin serie mensual'!IR61)</f>
        <v>2.3199999999999998</v>
      </c>
      <c r="M62" s="116">
        <f>IF($A62="","",'Situfin serie mensual'!IS61)</f>
        <v>15.972545002</v>
      </c>
      <c r="N62" s="116">
        <f t="shared" si="1"/>
        <v>104.91566057</v>
      </c>
      <c r="O62" s="10"/>
      <c r="P62" s="10"/>
    </row>
    <row r="63" spans="1:16" s="117" customFormat="1" ht="12.75" hidden="1" x14ac:dyDescent="0.2">
      <c r="A63" s="33" t="s">
        <v>42</v>
      </c>
      <c r="B63" s="116">
        <f>IF($A63="","",'Situfin serie mensual'!IH62)</f>
        <v>4.6095970140000002</v>
      </c>
      <c r="C63" s="116">
        <f>IF($A63="","",'Situfin serie mensual'!II62)</f>
        <v>4.7976671450000001</v>
      </c>
      <c r="D63" s="116">
        <f>IF($A63="","",'Situfin serie mensual'!IJ62)</f>
        <v>12.655019925000001</v>
      </c>
      <c r="E63" s="116">
        <f>IF($A63="","",'Situfin serie mensual'!IK62)</f>
        <v>25.299137942999998</v>
      </c>
      <c r="F63" s="116">
        <f>IF($A63="","",'Situfin serie mensual'!IL62)</f>
        <v>29.598558240000003</v>
      </c>
      <c r="G63" s="116">
        <f>IF($A63="","",'Situfin serie mensual'!IM62)</f>
        <v>14.267149925999998</v>
      </c>
      <c r="H63" s="116">
        <f>IF($A63="","",'Situfin serie mensual'!IN62)</f>
        <v>32.398725514999995</v>
      </c>
      <c r="I63" s="116">
        <f>IF($A63="","",'Situfin serie mensual'!IO62)</f>
        <v>16.398954414999999</v>
      </c>
      <c r="J63" s="116">
        <f>IF($A63="","",'Situfin serie mensual'!IP62)</f>
        <v>8.0399105720000001</v>
      </c>
      <c r="K63" s="116">
        <f>IF($A63="","",'Situfin serie mensual'!IQ62)</f>
        <v>20.515353934000004</v>
      </c>
      <c r="L63" s="116">
        <f>IF($A63="","",'Situfin serie mensual'!IR62)</f>
        <v>23.750217762000002</v>
      </c>
      <c r="M63" s="116">
        <f>IF($A63="","",'Situfin serie mensual'!IS62)</f>
        <v>26.894562568999998</v>
      </c>
      <c r="N63" s="116">
        <f t="shared" si="1"/>
        <v>219.22485496000002</v>
      </c>
      <c r="O63" s="10"/>
      <c r="P63" s="10"/>
    </row>
    <row r="64" spans="1:16" s="117" customFormat="1" ht="25.5" hidden="1" x14ac:dyDescent="0.2">
      <c r="A64" s="33" t="s">
        <v>43</v>
      </c>
      <c r="B64" s="116">
        <f>IF($A64="","",'Situfin serie mensual'!IH63)</f>
        <v>2.010738221</v>
      </c>
      <c r="C64" s="116">
        <f>IF($A64="","",'Situfin serie mensual'!II63)</f>
        <v>0.88449999999999995</v>
      </c>
      <c r="D64" s="116">
        <f>IF($A64="","",'Situfin serie mensual'!IJ63)</f>
        <v>0.62982123499999998</v>
      </c>
      <c r="E64" s="116">
        <f>IF($A64="","",'Situfin serie mensual'!IK63)</f>
        <v>1.4964637730000003</v>
      </c>
      <c r="F64" s="116">
        <f>IF($A64="","",'Situfin serie mensual'!IL63)</f>
        <v>6.9897078429999997</v>
      </c>
      <c r="G64" s="116">
        <f>IF($A64="","",'Situfin serie mensual'!IM63)</f>
        <v>3.5798026539999999</v>
      </c>
      <c r="H64" s="116">
        <f>IF($A64="","",'Situfin serie mensual'!IN63)</f>
        <v>1.8829649800000006</v>
      </c>
      <c r="I64" s="116">
        <f>IF($A64="","",'Situfin serie mensual'!IO63)</f>
        <v>0.32346610499999995</v>
      </c>
      <c r="J64" s="116">
        <f>IF($A64="","",'Situfin serie mensual'!IP63)</f>
        <v>0.58358900399999991</v>
      </c>
      <c r="K64" s="116">
        <f>IF($A64="","",'Situfin serie mensual'!IQ63)</f>
        <v>6.7106545000000004E-2</v>
      </c>
      <c r="L64" s="116">
        <f>IF($A64="","",'Situfin serie mensual'!IR63)</f>
        <v>3.3665896000000431E-2</v>
      </c>
      <c r="M64" s="116">
        <f>IF($A64="","",'Situfin serie mensual'!IS63)</f>
        <v>3.6944807099999997</v>
      </c>
      <c r="N64" s="116">
        <f t="shared" si="1"/>
        <v>22.176306966000006</v>
      </c>
      <c r="O64" s="10"/>
      <c r="P64" s="10"/>
    </row>
    <row r="65" spans="1:18" s="117" customFormat="1" ht="12.75" hidden="1" x14ac:dyDescent="0.2">
      <c r="A65" s="13" t="s">
        <v>44</v>
      </c>
      <c r="B65" s="116">
        <f>IF($A65="","",'Situfin serie mensual'!IH64)</f>
        <v>0.325883331</v>
      </c>
      <c r="C65" s="116">
        <f>IF($A65="","",'Situfin serie mensual'!II64)</f>
        <v>4.5575469119999994</v>
      </c>
      <c r="D65" s="116">
        <f>IF($A65="","",'Situfin serie mensual'!IJ64)</f>
        <v>21.108269202999999</v>
      </c>
      <c r="E65" s="116">
        <f>IF($A65="","",'Situfin serie mensual'!IK64)</f>
        <v>7.6636643089999996</v>
      </c>
      <c r="F65" s="116">
        <f>IF($A65="","",'Situfin serie mensual'!IL64)</f>
        <v>21.177577286999998</v>
      </c>
      <c r="G65" s="116">
        <f>IF($A65="","",'Situfin serie mensual'!IM64)</f>
        <v>8.652977903</v>
      </c>
      <c r="H65" s="116">
        <f>IF($A65="","",'Situfin serie mensual'!IN64)</f>
        <v>21.201774368999999</v>
      </c>
      <c r="I65" s="116">
        <f>IF($A65="","",'Situfin serie mensual'!IO64)</f>
        <v>6.2706182540000004</v>
      </c>
      <c r="J65" s="116">
        <f>IF($A65="","",'Situfin serie mensual'!IP64)</f>
        <v>8.152824991000001</v>
      </c>
      <c r="K65" s="116">
        <f>IF($A65="","",'Situfin serie mensual'!IQ64)</f>
        <v>18.585551484</v>
      </c>
      <c r="L65" s="116">
        <f>IF($A65="","",'Situfin serie mensual'!IR64)</f>
        <v>21.254873773</v>
      </c>
      <c r="M65" s="116">
        <f>IF($A65="","",'Situfin serie mensual'!IS64)</f>
        <v>301.48619485899997</v>
      </c>
      <c r="N65" s="116">
        <f t="shared" si="1"/>
        <v>440.43775667499995</v>
      </c>
      <c r="O65" s="10"/>
      <c r="P65" s="10"/>
    </row>
    <row r="66" spans="1:18" s="117" customFormat="1" ht="12.75" hidden="1" x14ac:dyDescent="0.2">
      <c r="A66" s="13" t="s">
        <v>45</v>
      </c>
      <c r="B66" s="116">
        <f>IF($A66="","",'Situfin serie mensual'!IH65)</f>
        <v>4.386933333</v>
      </c>
      <c r="C66" s="116">
        <f>IF($A66="","",'Situfin serie mensual'!II65)</f>
        <v>3.0743333330000002</v>
      </c>
      <c r="D66" s="116">
        <f>IF($A66="","",'Situfin serie mensual'!IJ65)</f>
        <v>3.0993333330000001</v>
      </c>
      <c r="E66" s="116">
        <f>IF($A66="","",'Situfin serie mensual'!IK65)</f>
        <v>2.6793333330000002</v>
      </c>
      <c r="F66" s="116">
        <f>IF($A66="","",'Situfin serie mensual'!IL65)</f>
        <v>2.7868333330000001</v>
      </c>
      <c r="G66" s="116">
        <f>IF($A66="","",'Situfin serie mensual'!IM65)</f>
        <v>2.6393333330000002</v>
      </c>
      <c r="H66" s="116">
        <f>IF($A66="","",'Situfin serie mensual'!IN65)</f>
        <v>2.5903333330000002</v>
      </c>
      <c r="I66" s="116">
        <f>IF($A66="","",'Situfin serie mensual'!IO65)</f>
        <v>2.5897463730000001</v>
      </c>
      <c r="J66" s="116">
        <f>IF($A66="","",'Situfin serie mensual'!IP65)</f>
        <v>2.6707599630000001</v>
      </c>
      <c r="K66" s="116">
        <f>IF($A66="","",'Situfin serie mensual'!IQ65)</f>
        <v>2.2907599630000002</v>
      </c>
      <c r="L66" s="116">
        <f>IF($A66="","",'Situfin serie mensual'!IR65)</f>
        <v>2.1817190989999999</v>
      </c>
      <c r="M66" s="116">
        <f>IF($A66="","",'Situfin serie mensual'!IS65)</f>
        <v>1.912406198</v>
      </c>
      <c r="N66" s="116">
        <f t="shared" si="1"/>
        <v>32.901824927</v>
      </c>
      <c r="O66" s="10"/>
      <c r="P66" s="10"/>
    </row>
    <row r="67" spans="1:18" s="117" customFormat="1" ht="12.75" x14ac:dyDescent="0.2">
      <c r="A67" s="13" t="s">
        <v>167</v>
      </c>
      <c r="B67" s="116">
        <f>IF($A67="","",'Situfin serie mensual'!IH66)</f>
        <v>30.741253902</v>
      </c>
      <c r="C67" s="116">
        <f>IF($A67="","",'Situfin serie mensual'!II66)</f>
        <v>51.064245620000001</v>
      </c>
      <c r="D67" s="116">
        <f>IF($A67="","",'Situfin serie mensual'!IJ66)</f>
        <v>242.042341467</v>
      </c>
      <c r="E67" s="116">
        <f>IF($A67="","",'Situfin serie mensual'!IK66)</f>
        <v>38.558706221000001</v>
      </c>
      <c r="F67" s="116">
        <f>IF($A67="","",'Situfin serie mensual'!IL66)</f>
        <v>86.032046842</v>
      </c>
      <c r="G67" s="116">
        <f>IF($A67="","",'Situfin serie mensual'!IM66)</f>
        <v>65.069199428000005</v>
      </c>
      <c r="H67" s="116">
        <f>IF($A67="","",'Situfin serie mensual'!IN66)</f>
        <v>218.43907836400001</v>
      </c>
      <c r="I67" s="116">
        <f>IF($A67="","",'Situfin serie mensual'!IO66)</f>
        <v>48.195722105999998</v>
      </c>
      <c r="J67" s="116">
        <f>IF($A67="","",'Situfin serie mensual'!IP66)</f>
        <v>83.388855620000001</v>
      </c>
      <c r="K67" s="116">
        <f>IF($A67="","",'Situfin serie mensual'!IQ66)</f>
        <v>124.97616209700001</v>
      </c>
      <c r="L67" s="116">
        <f>IF($A67="","",'Situfin serie mensual'!IR66)</f>
        <v>109.05961043199999</v>
      </c>
      <c r="M67" s="116">
        <f>IF($A67="","",'Situfin serie mensual'!IS66)</f>
        <v>404.023608287</v>
      </c>
      <c r="N67" s="116">
        <f t="shared" si="1"/>
        <v>1501.5908303860001</v>
      </c>
      <c r="O67" s="10"/>
      <c r="P67" s="10"/>
    </row>
    <row r="68" spans="1:18" s="117" customFormat="1" ht="12.75" hidden="1" x14ac:dyDescent="0.2">
      <c r="A68" s="13" t="s">
        <v>47</v>
      </c>
      <c r="B68" s="116">
        <f>IF($A68="","",'Situfin serie mensual'!IH67)</f>
        <v>30.741253902</v>
      </c>
      <c r="C68" s="116">
        <f>IF($A68="","",'Situfin serie mensual'!II67)</f>
        <v>51.064245620000001</v>
      </c>
      <c r="D68" s="116">
        <f>IF($A68="","",'Situfin serie mensual'!IJ67)</f>
        <v>64.504475353999993</v>
      </c>
      <c r="E68" s="116">
        <f>IF($A68="","",'Situfin serie mensual'!IK67)</f>
        <v>38.558706221000001</v>
      </c>
      <c r="F68" s="116">
        <f>IF($A68="","",'Situfin serie mensual'!IL67)</f>
        <v>86.032046842</v>
      </c>
      <c r="G68" s="116">
        <f>IF($A68="","",'Situfin serie mensual'!IM67)</f>
        <v>65.069199428000005</v>
      </c>
      <c r="H68" s="116">
        <f>IF($A68="","",'Situfin serie mensual'!IN67)</f>
        <v>40.901212222000005</v>
      </c>
      <c r="I68" s="116">
        <f>IF($A68="","",'Situfin serie mensual'!IO67)</f>
        <v>48.195722105999998</v>
      </c>
      <c r="J68" s="116">
        <f>IF($A68="","",'Situfin serie mensual'!IP67)</f>
        <v>83.388855620000001</v>
      </c>
      <c r="K68" s="116">
        <f>IF($A68="","",'Situfin serie mensual'!IQ67)</f>
        <v>124.97616209700001</v>
      </c>
      <c r="L68" s="116">
        <f>IF($A68="","",'Situfin serie mensual'!IR67)</f>
        <v>109.05961043199999</v>
      </c>
      <c r="M68" s="116">
        <f>IF($A68="","",'Situfin serie mensual'!IS67)</f>
        <v>226.48574216599999</v>
      </c>
      <c r="N68" s="116">
        <f t="shared" si="1"/>
        <v>968.97723201000008</v>
      </c>
      <c r="O68" s="10"/>
      <c r="P68" s="10"/>
    </row>
    <row r="69" spans="1:18" s="117" customFormat="1" ht="12.75" hidden="1" x14ac:dyDescent="0.2">
      <c r="A69" s="13" t="s">
        <v>48</v>
      </c>
      <c r="B69" s="116">
        <f>IF($A69="","",'Situfin serie mensual'!IH68)</f>
        <v>0</v>
      </c>
      <c r="C69" s="116">
        <f>IF($A69="","",'Situfin serie mensual'!II68)</f>
        <v>0</v>
      </c>
      <c r="D69" s="116">
        <f>IF($A69="","",'Situfin serie mensual'!IJ68)</f>
        <v>0</v>
      </c>
      <c r="E69" s="116">
        <f>IF($A69="","",'Situfin serie mensual'!IK68)</f>
        <v>0</v>
      </c>
      <c r="F69" s="116">
        <f>IF($A69="","",'Situfin serie mensual'!IL68)</f>
        <v>0</v>
      </c>
      <c r="G69" s="116">
        <f>IF($A69="","",'Situfin serie mensual'!IM68)</f>
        <v>0</v>
      </c>
      <c r="H69" s="116">
        <f>IF($A69="","",'Situfin serie mensual'!IN68)</f>
        <v>0</v>
      </c>
      <c r="I69" s="116">
        <f>IF($A69="","",'Situfin serie mensual'!IO68)</f>
        <v>0</v>
      </c>
      <c r="J69" s="116">
        <f>IF($A69="","",'Situfin serie mensual'!IP68)</f>
        <v>0</v>
      </c>
      <c r="K69" s="116">
        <f>IF($A69="","",'Situfin serie mensual'!IQ68)</f>
        <v>0</v>
      </c>
      <c r="L69" s="116">
        <f>IF($A69="","",'Situfin serie mensual'!IR68)</f>
        <v>0</v>
      </c>
      <c r="M69" s="116">
        <f>IF($A69="","",'Situfin serie mensual'!IS68)</f>
        <v>0</v>
      </c>
      <c r="N69" s="116">
        <f t="shared" si="1"/>
        <v>0</v>
      </c>
      <c r="O69" s="10"/>
      <c r="P69" s="10"/>
    </row>
    <row r="70" spans="1:18" s="117" customFormat="1" ht="12.75" hidden="1" x14ac:dyDescent="0.2">
      <c r="A70" s="13" t="s">
        <v>49</v>
      </c>
      <c r="B70" s="116">
        <f>IF($A70="","",'Situfin serie mensual'!IH69)</f>
        <v>0</v>
      </c>
      <c r="C70" s="116">
        <f>IF($A70="","",'Situfin serie mensual'!II69)</f>
        <v>0</v>
      </c>
      <c r="D70" s="116">
        <f>IF($A70="","",'Situfin serie mensual'!IJ69)</f>
        <v>177.53786611300001</v>
      </c>
      <c r="E70" s="116">
        <f>IF($A70="","",'Situfin serie mensual'!IK69)</f>
        <v>0</v>
      </c>
      <c r="F70" s="116">
        <f>IF($A70="","",'Situfin serie mensual'!IL69)</f>
        <v>0</v>
      </c>
      <c r="G70" s="116">
        <f>IF($A70="","",'Situfin serie mensual'!IM69)</f>
        <v>0</v>
      </c>
      <c r="H70" s="116">
        <f>IF($A70="","",'Situfin serie mensual'!IN69)</f>
        <v>177.53786614200001</v>
      </c>
      <c r="I70" s="116">
        <f>IF($A70="","",'Situfin serie mensual'!IO69)</f>
        <v>0</v>
      </c>
      <c r="J70" s="116">
        <f>IF($A70="","",'Situfin serie mensual'!IP69)</f>
        <v>0</v>
      </c>
      <c r="K70" s="116">
        <f>IF($A70="","",'Situfin serie mensual'!IQ69)</f>
        <v>0</v>
      </c>
      <c r="L70" s="116">
        <f>IF($A70="","",'Situfin serie mensual'!IR69)</f>
        <v>0</v>
      </c>
      <c r="M70" s="116">
        <f>IF($A70="","",'Situfin serie mensual'!IS69)</f>
        <v>177.53786612100001</v>
      </c>
      <c r="N70" s="116">
        <f t="shared" si="1"/>
        <v>532.61359837600003</v>
      </c>
      <c r="O70" s="10"/>
      <c r="P70" s="10"/>
    </row>
    <row r="71" spans="1:18" s="117" customFormat="1" ht="12.75" x14ac:dyDescent="0.2">
      <c r="A71" s="13"/>
      <c r="B71" s="116" t="str">
        <f>IF($A71="","",'Situfin serie mensual'!IH70)</f>
        <v/>
      </c>
      <c r="C71" s="116" t="str">
        <f>IF($A71="","",'Situfin serie mensual'!II70)</f>
        <v/>
      </c>
      <c r="D71" s="116" t="str">
        <f>IF($A71="","",'Situfin serie mensual'!IJ70)</f>
        <v/>
      </c>
      <c r="E71" s="116" t="str">
        <f>IF($A71="","",'Situfin serie mensual'!IK70)</f>
        <v/>
      </c>
      <c r="F71" s="116" t="str">
        <f>IF($A71="","",'Situfin serie mensual'!IL70)</f>
        <v/>
      </c>
      <c r="G71" s="116" t="str">
        <f>IF($A71="","",'Situfin serie mensual'!IM70)</f>
        <v/>
      </c>
      <c r="H71" s="116" t="str">
        <f>IF($A71="","",'Situfin serie mensual'!IN70)</f>
        <v/>
      </c>
      <c r="I71" s="116" t="str">
        <f>IF($A71="","",'Situfin serie mensual'!IO70)</f>
        <v/>
      </c>
      <c r="J71" s="116" t="str">
        <f>IF($A71="","",'Situfin serie mensual'!IP70)</f>
        <v/>
      </c>
      <c r="K71" s="116" t="str">
        <f>IF($A71="","",'Situfin serie mensual'!IQ70)</f>
        <v/>
      </c>
      <c r="L71" s="116" t="str">
        <f>IF($A71="","",'Situfin serie mensual'!IR70)</f>
        <v/>
      </c>
      <c r="M71" s="116" t="str">
        <f>IF($A71="","",'Situfin serie mensual'!IS70)</f>
        <v/>
      </c>
      <c r="N71" s="116"/>
      <c r="O71" s="10"/>
      <c r="P71" s="10"/>
    </row>
    <row r="72" spans="1:18" s="117" customFormat="1" ht="13.5" x14ac:dyDescent="0.25">
      <c r="A72" s="123" t="s">
        <v>50</v>
      </c>
      <c r="B72" s="124">
        <f>IF($A72="","",'Situfin serie mensual'!IH71)</f>
        <v>60.089517969000553</v>
      </c>
      <c r="C72" s="124">
        <f>IF($A72="","",'Situfin serie mensual'!II71)</f>
        <v>-493.7975441399999</v>
      </c>
      <c r="D72" s="124">
        <f>IF($A72="","",'Situfin serie mensual'!IJ71)</f>
        <v>-670.20636770200008</v>
      </c>
      <c r="E72" s="124">
        <f>IF($A72="","",'Situfin serie mensual'!IK71)</f>
        <v>-129.17630966800016</v>
      </c>
      <c r="F72" s="124">
        <f>IF($A72="","",'Situfin serie mensual'!IL71)</f>
        <v>515.85544108499926</v>
      </c>
      <c r="G72" s="124">
        <f>IF($A72="","",'Situfin serie mensual'!IM71)</f>
        <v>288.83818403000078</v>
      </c>
      <c r="H72" s="124">
        <f>IF($A72="","",'Situfin serie mensual'!IN71)</f>
        <v>394.92014657399977</v>
      </c>
      <c r="I72" s="124">
        <f>IF($A72="","",'Situfin serie mensual'!IO71)</f>
        <v>-143.69332220600018</v>
      </c>
      <c r="J72" s="124">
        <f>IF($A72="","",'Situfin serie mensual'!IP71)</f>
        <v>-228.85756748999938</v>
      </c>
      <c r="K72" s="124">
        <f>IF($A72="","",'Situfin serie mensual'!IQ71)</f>
        <v>-334.17170214900034</v>
      </c>
      <c r="L72" s="124">
        <f>IF($A72="","",'Situfin serie mensual'!IR71)</f>
        <v>127.28688409400002</v>
      </c>
      <c r="M72" s="124">
        <f>IF($A72="","",'Situfin serie mensual'!IS71)</f>
        <v>-4155.3430829919998</v>
      </c>
      <c r="N72" s="124">
        <f>+SUM(B72:M72)</f>
        <v>-4768.2557225949995</v>
      </c>
      <c r="O72" s="10"/>
      <c r="P72" s="10"/>
    </row>
    <row r="73" spans="1:18" s="117" customFormat="1" ht="12.75" x14ac:dyDescent="0.2">
      <c r="A73" s="111"/>
      <c r="B73" s="114" t="str">
        <f>IF($A73="","",'Situfin serie mensual'!IH72)</f>
        <v/>
      </c>
      <c r="C73" s="114" t="str">
        <f>IF($A73="","",'Situfin serie mensual'!II72)</f>
        <v/>
      </c>
      <c r="D73" s="114" t="str">
        <f>IF($A73="","",'Situfin serie mensual'!IJ72)</f>
        <v/>
      </c>
      <c r="E73" s="114" t="str">
        <f>IF($A73="","",'Situfin serie mensual'!IK72)</f>
        <v/>
      </c>
      <c r="F73" s="114" t="str">
        <f>IF($A73="","",'Situfin serie mensual'!IL72)</f>
        <v/>
      </c>
      <c r="G73" s="114" t="str">
        <f>IF($A73="","",'Situfin serie mensual'!IM72)</f>
        <v/>
      </c>
      <c r="H73" s="114" t="str">
        <f>IF($A73="","",'Situfin serie mensual'!IN72)</f>
        <v/>
      </c>
      <c r="I73" s="114" t="str">
        <f>IF($A73="","",'Situfin serie mensual'!IO72)</f>
        <v/>
      </c>
      <c r="J73" s="114" t="str">
        <f>IF($A73="","",'Situfin serie mensual'!IP72)</f>
        <v/>
      </c>
      <c r="K73" s="114" t="str">
        <f>IF($A73="","",'Situfin serie mensual'!IQ72)</f>
        <v/>
      </c>
      <c r="L73" s="114" t="str">
        <f>IF($A73="","",'Situfin serie mensual'!IR72)</f>
        <v/>
      </c>
      <c r="M73" s="114" t="str">
        <f>IF($A73="","",'Situfin serie mensual'!IS72)</f>
        <v/>
      </c>
      <c r="N73" s="120"/>
      <c r="O73" s="10"/>
      <c r="P73" s="10"/>
    </row>
    <row r="74" spans="1:18" s="10" customFormat="1" ht="12.75" x14ac:dyDescent="0.2">
      <c r="A74" s="111"/>
      <c r="B74" s="120" t="str">
        <f>IF($A74="","",'Situfin serie mensual'!IH73)</f>
        <v/>
      </c>
      <c r="C74" s="120" t="str">
        <f>IF($A74="","",'Situfin serie mensual'!II73)</f>
        <v/>
      </c>
      <c r="D74" s="120" t="str">
        <f>IF($A74="","",'Situfin serie mensual'!IJ73)</f>
        <v/>
      </c>
      <c r="E74" s="120" t="str">
        <f>IF($A74="","",'Situfin serie mensual'!IK73)</f>
        <v/>
      </c>
      <c r="F74" s="120" t="str">
        <f>IF($A74="","",'Situfin serie mensual'!IL73)</f>
        <v/>
      </c>
      <c r="G74" s="120" t="str">
        <f>IF($A74="","",'Situfin serie mensual'!IM73)</f>
        <v/>
      </c>
      <c r="H74" s="120" t="str">
        <f>IF($A74="","",'Situfin serie mensual'!IN73)</f>
        <v/>
      </c>
      <c r="I74" s="120" t="str">
        <f>IF($A74="","",'Situfin serie mensual'!IO73)</f>
        <v/>
      </c>
      <c r="J74" s="120" t="str">
        <f>IF($A74="","",'Situfin serie mensual'!IP73)</f>
        <v/>
      </c>
      <c r="K74" s="120" t="str">
        <f>IF($A74="","",'Situfin serie mensual'!IQ73)</f>
        <v/>
      </c>
      <c r="L74" s="120" t="str">
        <f>IF($A74="","",'Situfin serie mensual'!IR73)</f>
        <v/>
      </c>
      <c r="M74" s="120" t="str">
        <f>IF($A74="","",'Situfin serie mensual'!IS73)</f>
        <v/>
      </c>
      <c r="N74" s="120"/>
      <c r="Q74" s="146"/>
      <c r="R74" s="146"/>
    </row>
    <row r="75" spans="1:18" s="16" customFormat="1" ht="12.75" outlineLevel="2" x14ac:dyDescent="0.2">
      <c r="A75" s="10" t="s">
        <v>51</v>
      </c>
      <c r="B75" s="114">
        <f>IF($A75="","",'Situfin serie mensual'!IH74)</f>
        <v>360.286152238</v>
      </c>
      <c r="C75" s="114">
        <f>IF($A75="","",'Situfin serie mensual'!II74)</f>
        <v>535.47513248199994</v>
      </c>
      <c r="D75" s="114">
        <f>IF($A75="","",'Situfin serie mensual'!IJ74)</f>
        <v>615.89220963100001</v>
      </c>
      <c r="E75" s="114">
        <f>IF($A75="","",'Situfin serie mensual'!IK74)</f>
        <v>886.91010285099992</v>
      </c>
      <c r="F75" s="114">
        <f>IF($A75="","",'Situfin serie mensual'!IL74)</f>
        <v>363.67095662999998</v>
      </c>
      <c r="G75" s="114">
        <f>IF($A75="","",'Situfin serie mensual'!IM74)</f>
        <v>332.22961023699997</v>
      </c>
      <c r="H75" s="114">
        <f>IF($A75="","",'Situfin serie mensual'!IN74)</f>
        <v>602.87989839299996</v>
      </c>
      <c r="I75" s="114">
        <f>IF($A75="","",'Situfin serie mensual'!IO74)</f>
        <v>349.55572974400008</v>
      </c>
      <c r="J75" s="114">
        <f>IF($A75="","",'Situfin serie mensual'!IP74)</f>
        <v>264.53358075799997</v>
      </c>
      <c r="K75" s="114">
        <f>IF($A75="","",'Situfin serie mensual'!IQ74)</f>
        <v>658.11103892300002</v>
      </c>
      <c r="L75" s="114">
        <f>IF($A75="","",'Situfin serie mensual'!IR74)</f>
        <v>928.61867993700002</v>
      </c>
      <c r="M75" s="114">
        <f>IF($A75="","",'Situfin serie mensual'!IS74)</f>
        <v>2376.0096261975232</v>
      </c>
      <c r="N75" s="114">
        <f>+SUM(B75:M75)</f>
        <v>8274.1727180215239</v>
      </c>
      <c r="O75" s="10"/>
      <c r="P75" s="10"/>
    </row>
    <row r="76" spans="1:18" s="117" customFormat="1" ht="12.75" x14ac:dyDescent="0.2">
      <c r="A76" s="13" t="s">
        <v>52</v>
      </c>
      <c r="B76" s="116">
        <f>IF($A76="","",'Situfin serie mensual'!IH75)</f>
        <v>308.62149716700003</v>
      </c>
      <c r="C76" s="116">
        <f>IF($A76="","",'Situfin serie mensual'!II75)</f>
        <v>527.13948275999996</v>
      </c>
      <c r="D76" s="116">
        <f>IF($A76="","",'Situfin serie mensual'!IJ75)</f>
        <v>474.64080677700008</v>
      </c>
      <c r="E76" s="116">
        <f>IF($A76="","",'Situfin serie mensual'!IK75)</f>
        <v>860.44673445399997</v>
      </c>
      <c r="F76" s="116">
        <f>IF($A76="","",'Situfin serie mensual'!IL75)</f>
        <v>347.91515812999995</v>
      </c>
      <c r="G76" s="116">
        <f>IF($A76="","",'Situfin serie mensual'!IM75)</f>
        <v>326.91210064699999</v>
      </c>
      <c r="H76" s="116">
        <f>IF($A76="","",'Situfin serie mensual'!IN75)</f>
        <v>592.40043401200001</v>
      </c>
      <c r="I76" s="116">
        <f>IF($A76="","",'Situfin serie mensual'!IO75)</f>
        <v>288.8359776530001</v>
      </c>
      <c r="J76" s="116">
        <f>IF($A76="","",'Situfin serie mensual'!IP75)</f>
        <v>261.40965575799999</v>
      </c>
      <c r="K76" s="116">
        <f>IF($A76="","",'Situfin serie mensual'!IQ75)</f>
        <v>596.22092383000006</v>
      </c>
      <c r="L76" s="116">
        <f>IF($A76="","",'Situfin serie mensual'!IR75)</f>
        <v>883.52175959600004</v>
      </c>
      <c r="M76" s="116">
        <f>IF($A76="","",'Situfin serie mensual'!IS75)</f>
        <v>2259.718415459</v>
      </c>
      <c r="N76" s="116">
        <f>+SUM(B76:M76)</f>
        <v>7727.782946243</v>
      </c>
      <c r="O76" s="10"/>
      <c r="P76" s="10"/>
      <c r="Q76" s="147"/>
      <c r="R76" s="147"/>
    </row>
    <row r="77" spans="1:18" s="117" customFormat="1" ht="12.75" x14ac:dyDescent="0.2">
      <c r="A77" s="13" t="s">
        <v>53</v>
      </c>
      <c r="B77" s="116">
        <f>IF($A77="","",'Situfin serie mensual'!IH76)</f>
        <v>0</v>
      </c>
      <c r="C77" s="116">
        <f>IF($A77="","",'Situfin serie mensual'!II76)</f>
        <v>8.3356497219999994</v>
      </c>
      <c r="D77" s="116">
        <f>IF($A77="","",'Situfin serie mensual'!IJ76)</f>
        <v>2.422942682</v>
      </c>
      <c r="E77" s="116">
        <f>IF($A77="","",'Situfin serie mensual'!IK76)</f>
        <v>2.5699564700000002</v>
      </c>
      <c r="F77" s="116">
        <f>IF($A77="","",'Situfin serie mensual'!IL76)</f>
        <v>15.755798500000001</v>
      </c>
      <c r="G77" s="116">
        <f>IF($A77="","",'Situfin serie mensual'!IM76)</f>
        <v>5.3175095899999993</v>
      </c>
      <c r="H77" s="116">
        <f>IF($A77="","",'Situfin serie mensual'!IN76)</f>
        <v>10.479464381000001</v>
      </c>
      <c r="I77" s="116">
        <f>IF($A77="","",'Situfin serie mensual'!IO76)</f>
        <v>7.5623311209999997</v>
      </c>
      <c r="J77" s="116">
        <f>IF($A77="","",'Situfin serie mensual'!IP76)</f>
        <v>3.1239250000000003</v>
      </c>
      <c r="K77" s="116">
        <f>IF($A77="","",'Situfin serie mensual'!IQ76)</f>
        <v>5.5131234809999992</v>
      </c>
      <c r="L77" s="116">
        <f>IF($A77="","",'Situfin serie mensual'!IR76)</f>
        <v>5.7114250000000002</v>
      </c>
      <c r="M77" s="116">
        <f>IF($A77="","",'Situfin serie mensual'!IS76)</f>
        <v>6.603900361</v>
      </c>
      <c r="N77" s="116">
        <f>+SUM(B77:M77)</f>
        <v>73.396026308000003</v>
      </c>
      <c r="O77" s="10"/>
      <c r="P77" s="10"/>
      <c r="Q77" s="128"/>
      <c r="R77" s="128"/>
    </row>
    <row r="78" spans="1:18" s="117" customFormat="1" ht="12.75" x14ac:dyDescent="0.2">
      <c r="A78" s="13" t="s">
        <v>149</v>
      </c>
      <c r="B78" s="116">
        <f>IF($A78="","",'Situfin serie mensual'!IH77)</f>
        <v>51.664655070999999</v>
      </c>
      <c r="C78" s="116">
        <f>IF($A78="","",'Situfin serie mensual'!II77)</f>
        <v>0</v>
      </c>
      <c r="D78" s="116">
        <f>IF($A78="","",'Situfin serie mensual'!IJ77)</f>
        <v>138.82846017199998</v>
      </c>
      <c r="E78" s="116">
        <f>IF($A78="","",'Situfin serie mensual'!IK77)</f>
        <v>23.893411927000002</v>
      </c>
      <c r="F78" s="116">
        <f>IF($A78="","",'Situfin serie mensual'!IL77)</f>
        <v>0</v>
      </c>
      <c r="G78" s="116">
        <f>IF($A78="","",'Situfin serie mensual'!IM77)</f>
        <v>0</v>
      </c>
      <c r="H78" s="116">
        <f>IF($A78="","",'Situfin serie mensual'!IN77)</f>
        <v>0</v>
      </c>
      <c r="I78" s="116">
        <f>IF($A78="","",'Situfin serie mensual'!IO77)</f>
        <v>53.157420969999997</v>
      </c>
      <c r="J78" s="116">
        <f>IF($A78="","",'Situfin serie mensual'!IP77)</f>
        <v>0</v>
      </c>
      <c r="K78" s="116">
        <f>IF($A78="","",'Situfin serie mensual'!IQ77)</f>
        <v>56.376991611999998</v>
      </c>
      <c r="L78" s="116">
        <f>IF($A78="","",'Situfin serie mensual'!IR77)</f>
        <v>39.385495341000002</v>
      </c>
      <c r="M78" s="116">
        <f>IF($A78="","",'Situfin serie mensual'!IS77)</f>
        <v>109.6873103775232</v>
      </c>
      <c r="N78" s="116">
        <f>+SUM(B78:M78)</f>
        <v>472.99374547052315</v>
      </c>
      <c r="O78" s="10"/>
      <c r="P78" s="10"/>
      <c r="Q78" s="147"/>
      <c r="R78" s="147"/>
    </row>
    <row r="79" spans="1:18" s="117" customFormat="1" ht="13.5" x14ac:dyDescent="0.25">
      <c r="A79" s="148" t="s">
        <v>55</v>
      </c>
      <c r="B79" s="129">
        <f>IF($A79="","",'Situfin serie mensual'!IH78)</f>
        <v>-300.19663426899945</v>
      </c>
      <c r="C79" s="129">
        <f>IF($A79="","",'Situfin serie mensual'!II78)</f>
        <v>-1029.2726766219998</v>
      </c>
      <c r="D79" s="129">
        <f>IF($A79="","",'Situfin serie mensual'!IJ78)</f>
        <v>-1286.0985773330001</v>
      </c>
      <c r="E79" s="129">
        <f>IF($A79="","",'Situfin serie mensual'!IK78)</f>
        <v>-1016.0864125190001</v>
      </c>
      <c r="F79" s="129">
        <f>IF($A79="","",'Situfin serie mensual'!IL78)</f>
        <v>152.18448445499928</v>
      </c>
      <c r="G79" s="129">
        <f>IF($A79="","",'Situfin serie mensual'!IM78)</f>
        <v>-43.391426206999199</v>
      </c>
      <c r="H79" s="129">
        <f>IF($A79="","",'Situfin serie mensual'!IN78)</f>
        <v>-207.95975181900019</v>
      </c>
      <c r="I79" s="129">
        <f>IF($A79="","",'Situfin serie mensual'!IO78)</f>
        <v>-493.24905195000025</v>
      </c>
      <c r="J79" s="129">
        <f>IF($A79="","",'Situfin serie mensual'!IP78)</f>
        <v>-493.39114824799935</v>
      </c>
      <c r="K79" s="129">
        <f>IF($A79="","",'Situfin serie mensual'!IQ78)</f>
        <v>-992.28274107200036</v>
      </c>
      <c r="L79" s="129">
        <f>IF($A79="","",'Situfin serie mensual'!IR78)</f>
        <v>-801.33179584300001</v>
      </c>
      <c r="M79" s="129">
        <f>IF($A79="","",'Situfin serie mensual'!IS78)</f>
        <v>-6531.352709189523</v>
      </c>
      <c r="N79" s="129">
        <f>+SUM(B79:M79)</f>
        <v>-13042.428440616522</v>
      </c>
      <c r="O79" s="149"/>
      <c r="P79" s="10"/>
      <c r="Q79" s="10"/>
    </row>
    <row r="80" spans="1:18" s="117" customFormat="1" ht="12.75" x14ac:dyDescent="0.2">
      <c r="A80" s="13"/>
      <c r="B80" s="116" t="str">
        <f>IF($A80="","",'Situfin serie mensual'!IH79)</f>
        <v/>
      </c>
      <c r="C80" s="116" t="str">
        <f>IF($A80="","",'Situfin serie mensual'!II79)</f>
        <v/>
      </c>
      <c r="D80" s="116" t="str">
        <f>IF($A80="","",'Situfin serie mensual'!IJ79)</f>
        <v/>
      </c>
      <c r="E80" s="116" t="str">
        <f>IF($A80="","",'Situfin serie mensual'!IK79)</f>
        <v/>
      </c>
      <c r="F80" s="116" t="str">
        <f>IF($A80="","",'Situfin serie mensual'!IL79)</f>
        <v/>
      </c>
      <c r="G80" s="116" t="str">
        <f>IF($A80="","",'Situfin serie mensual'!IM79)</f>
        <v/>
      </c>
      <c r="H80" s="116" t="str">
        <f>IF($A80="","",'Situfin serie mensual'!IN79)</f>
        <v/>
      </c>
      <c r="I80" s="116" t="str">
        <f>IF($A80="","",'Situfin serie mensual'!IO79)</f>
        <v/>
      </c>
      <c r="J80" s="116" t="str">
        <f>IF($A80="","",'Situfin serie mensual'!IP79)</f>
        <v/>
      </c>
      <c r="K80" s="116" t="str">
        <f>IF($A80="","",'Situfin serie mensual'!IQ79)</f>
        <v/>
      </c>
      <c r="L80" s="116" t="str">
        <f>IF($A80="","",'Situfin serie mensual'!IR79)</f>
        <v/>
      </c>
      <c r="M80" s="116" t="str">
        <f>IF($A80="","",'Situfin serie mensual'!IS79)</f>
        <v/>
      </c>
      <c r="N80" s="116"/>
      <c r="O80" s="10"/>
      <c r="P80" s="10"/>
    </row>
    <row r="81" spans="1:16" s="117" customFormat="1" ht="12.75" x14ac:dyDescent="0.2">
      <c r="A81" s="150" t="s">
        <v>150</v>
      </c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30"/>
      <c r="O81" s="10"/>
      <c r="P81" s="10"/>
    </row>
    <row r="82" spans="1:16" s="117" customFormat="1" ht="12.75" x14ac:dyDescent="0.2">
      <c r="A82" s="10"/>
      <c r="B82" s="116" t="str">
        <f>IF($A82="","",'Situfin serie mensual'!IH81)</f>
        <v/>
      </c>
      <c r="C82" s="116" t="str">
        <f>IF($A82="","",'Situfin serie mensual'!II81)</f>
        <v/>
      </c>
      <c r="D82" s="116" t="str">
        <f>IF($A82="","",'Situfin serie mensual'!IJ81)</f>
        <v/>
      </c>
      <c r="E82" s="116" t="str">
        <f>IF($A82="","",'Situfin serie mensual'!IK81)</f>
        <v/>
      </c>
      <c r="F82" s="116" t="str">
        <f>IF($A82="","",'Situfin serie mensual'!IL81)</f>
        <v/>
      </c>
      <c r="G82" s="116" t="str">
        <f>IF($A82="","",'Situfin serie mensual'!IM81)</f>
        <v/>
      </c>
      <c r="H82" s="116" t="str">
        <f>IF($A82="","",'Situfin serie mensual'!IN81)</f>
        <v/>
      </c>
      <c r="I82" s="116" t="str">
        <f>IF($A82="","",'Situfin serie mensual'!IO81)</f>
        <v/>
      </c>
      <c r="J82" s="116" t="str">
        <f>IF($A82="","",'Situfin serie mensual'!IP81)</f>
        <v/>
      </c>
      <c r="K82" s="116" t="str">
        <f>IF($A82="","",'Situfin serie mensual'!IQ81)</f>
        <v/>
      </c>
      <c r="L82" s="116" t="str">
        <f>IF($A82="","",'Situfin serie mensual'!IR81)</f>
        <v/>
      </c>
      <c r="M82" s="116" t="str">
        <f>IF($A82="","",'Situfin serie mensual'!IS81)</f>
        <v/>
      </c>
      <c r="N82" s="114"/>
      <c r="O82" s="10"/>
      <c r="P82" s="10"/>
    </row>
    <row r="83" spans="1:16" s="16" customFormat="1" ht="12.75" outlineLevel="2" x14ac:dyDescent="0.2">
      <c r="A83" s="10" t="s">
        <v>56</v>
      </c>
      <c r="B83" s="114">
        <f>IF($A83="","",'Situfin serie mensual'!IH82)</f>
        <v>47.742805617724223</v>
      </c>
      <c r="C83" s="114">
        <f>IF($A83="","",'Situfin serie mensual'!II82)</f>
        <v>-575.5391866699033</v>
      </c>
      <c r="D83" s="114">
        <f>IF($A83="","",'Situfin serie mensual'!IJ82)</f>
        <v>-783.67654629411527</v>
      </c>
      <c r="E83" s="114">
        <f>IF($A83="","",'Situfin serie mensual'!IK82)</f>
        <v>158.89390416868912</v>
      </c>
      <c r="F83" s="114">
        <f>IF($A83="","",'Situfin serie mensual'!IL82)</f>
        <v>-265.47025143900339</v>
      </c>
      <c r="G83" s="114">
        <f>IF($A83="","",'Situfin serie mensual'!IM82)</f>
        <v>281.0712814522015</v>
      </c>
      <c r="H83" s="114">
        <f>IF($A83="","",'Situfin serie mensual'!IN82)</f>
        <v>4197.8051003901028</v>
      </c>
      <c r="I83" s="114">
        <f>IF($A83="","",'Situfin serie mensual'!IO82)</f>
        <v>-1231.1724739461272</v>
      </c>
      <c r="J83" s="114">
        <f>IF($A83="","",'Situfin serie mensual'!IP82)</f>
        <v>227.53961273600001</v>
      </c>
      <c r="K83" s="114">
        <f>IF($A83="","",'Situfin serie mensual'!IQ82)</f>
        <v>-118.039843483</v>
      </c>
      <c r="L83" s="114">
        <f>IF($A83="","",'Situfin serie mensual'!IR82)</f>
        <v>328.64420093000001</v>
      </c>
      <c r="M83" s="114">
        <f>IF($A83="","",'Situfin serie mensual'!IS82)</f>
        <v>-440.992639629</v>
      </c>
      <c r="N83" s="114">
        <f>+SUM(B83:M83)</f>
        <v>1826.8059638335687</v>
      </c>
      <c r="O83" s="10"/>
      <c r="P83" s="10"/>
    </row>
    <row r="84" spans="1:16" s="117" customFormat="1" ht="12.75" x14ac:dyDescent="0.2">
      <c r="A84" s="13" t="s">
        <v>57</v>
      </c>
      <c r="B84" s="116">
        <f>IF($A84="","",'Situfin serie mensual'!IH83)</f>
        <v>47.742805617724223</v>
      </c>
      <c r="C84" s="116">
        <f>IF($A84="","",'Situfin serie mensual'!II83)</f>
        <v>-575.5391866699033</v>
      </c>
      <c r="D84" s="116">
        <f>IF($A84="","",'Situfin serie mensual'!IJ83)</f>
        <v>-783.67654629411527</v>
      </c>
      <c r="E84" s="116">
        <f>IF($A84="","",'Situfin serie mensual'!IK83)</f>
        <v>158.89390416868912</v>
      </c>
      <c r="F84" s="116">
        <f>IF($A84="","",'Situfin serie mensual'!IL83)</f>
        <v>-265.47025143900339</v>
      </c>
      <c r="G84" s="116">
        <f>IF($A84="","",'Situfin serie mensual'!IM83)</f>
        <v>281.0712814522015</v>
      </c>
      <c r="H84" s="116">
        <f>IF($A84="","",'Situfin serie mensual'!IN83)</f>
        <v>4197.8051003901028</v>
      </c>
      <c r="I84" s="116">
        <f>IF($A84="","",'Situfin serie mensual'!IO83)</f>
        <v>-1231.1724739461272</v>
      </c>
      <c r="J84" s="116">
        <f>IF($A84="","",'Situfin serie mensual'!IP83)</f>
        <v>227.53961273600001</v>
      </c>
      <c r="K84" s="116">
        <f>IF($A84="","",'Situfin serie mensual'!IQ83)</f>
        <v>-118.039843483</v>
      </c>
      <c r="L84" s="116">
        <f>IF($A84="","",'Situfin serie mensual'!IR83)</f>
        <v>328.64420093000001</v>
      </c>
      <c r="M84" s="116">
        <f>IF($A84="","",'Situfin serie mensual'!IS83)</f>
        <v>-440.992639629</v>
      </c>
      <c r="N84" s="116">
        <f t="shared" ref="N84:N95" si="2">+SUM(B84:M84)</f>
        <v>1826.8059638335687</v>
      </c>
      <c r="O84" s="10"/>
      <c r="P84" s="10"/>
    </row>
    <row r="85" spans="1:16" s="117" customFormat="1" ht="12.75" x14ac:dyDescent="0.2">
      <c r="A85" s="13" t="s">
        <v>58</v>
      </c>
      <c r="B85" s="116">
        <f>IF($A85="","",'Situfin serie mensual'!IH84)</f>
        <v>0</v>
      </c>
      <c r="C85" s="116">
        <f>IF($A85="","",'Situfin serie mensual'!II84)</f>
        <v>0</v>
      </c>
      <c r="D85" s="116">
        <f>IF($A85="","",'Situfin serie mensual'!IJ84)</f>
        <v>0</v>
      </c>
      <c r="E85" s="116">
        <f>IF($A85="","",'Situfin serie mensual'!IK84)</f>
        <v>0</v>
      </c>
      <c r="F85" s="116">
        <f>IF($A85="","",'Situfin serie mensual'!IL84)</f>
        <v>0</v>
      </c>
      <c r="G85" s="116">
        <f>IF($A85="","",'Situfin serie mensual'!IM84)</f>
        <v>0</v>
      </c>
      <c r="H85" s="116">
        <f>IF($A85="","",'Situfin serie mensual'!IN84)</f>
        <v>0</v>
      </c>
      <c r="I85" s="116">
        <f>IF($A85="","",'Situfin serie mensual'!IO84)</f>
        <v>0</v>
      </c>
      <c r="J85" s="116">
        <f>IF($A85="","",'Situfin serie mensual'!IP84)</f>
        <v>0</v>
      </c>
      <c r="K85" s="116">
        <f>IF($A85="","",'Situfin serie mensual'!IQ84)</f>
        <v>0</v>
      </c>
      <c r="L85" s="116">
        <f>IF($A85="","",'Situfin serie mensual'!IR84)</f>
        <v>0</v>
      </c>
      <c r="M85" s="116">
        <f>IF($A85="","",'Situfin serie mensual'!IS84)</f>
        <v>0</v>
      </c>
      <c r="N85" s="116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4">
        <f>IF($A86="","",'Situfin serie mensual'!IH85)</f>
        <v>2352.705991586</v>
      </c>
      <c r="C86" s="114">
        <f>IF($A86="","",'Situfin serie mensual'!II85)</f>
        <v>-1097.163570487</v>
      </c>
      <c r="D86" s="114">
        <f>IF($A86="","",'Situfin serie mensual'!IJ85)</f>
        <v>755.79403215499997</v>
      </c>
      <c r="E86" s="114">
        <f>IF($A86="","",'Situfin serie mensual'!IK85)</f>
        <v>1090.9989846199999</v>
      </c>
      <c r="F86" s="114">
        <f>IF($A86="","",'Situfin serie mensual'!IL85)</f>
        <v>-190.93621516400003</v>
      </c>
      <c r="G86" s="114">
        <f>IF($A86="","",'Situfin serie mensual'!IM85)</f>
        <v>199.90619304100002</v>
      </c>
      <c r="H86" s="114">
        <f>IF($A86="","",'Situfin serie mensual'!IN85)</f>
        <v>4458.6042673970005</v>
      </c>
      <c r="I86" s="114">
        <f>IF($A86="","",'Situfin serie mensual'!IO85)</f>
        <v>-535.35289968899997</v>
      </c>
      <c r="J86" s="114">
        <f>IF($A86="","",'Situfin serie mensual'!IP85)</f>
        <v>854.28511848599987</v>
      </c>
      <c r="K86" s="114">
        <f>IF($A86="","",'Situfin serie mensual'!IQ85)</f>
        <v>169.06762535600006</v>
      </c>
      <c r="L86" s="114">
        <f>IF($A86="","",'Situfin serie mensual'!IR85)</f>
        <v>315.14618404900006</v>
      </c>
      <c r="M86" s="114">
        <f>IF($A86="","",'Situfin serie mensual'!IS85)</f>
        <v>1654.6446141855231</v>
      </c>
      <c r="N86" s="114">
        <f t="shared" si="2"/>
        <v>10027.700325535523</v>
      </c>
      <c r="O86" s="10"/>
      <c r="P86" s="10"/>
    </row>
    <row r="87" spans="1:16" s="117" customFormat="1" ht="12.75" x14ac:dyDescent="0.2">
      <c r="A87" s="13" t="s">
        <v>57</v>
      </c>
      <c r="B87" s="116">
        <f>IF($A87="","",'Situfin serie mensual'!IH86)</f>
        <v>184.24045347099985</v>
      </c>
      <c r="C87" s="116">
        <f>IF($A87="","",'Situfin serie mensual'!II86)</f>
        <v>-1523.0070610780001</v>
      </c>
      <c r="D87" s="116">
        <f>IF($A87="","",'Situfin serie mensual'!IJ86)</f>
        <v>371.33405000500005</v>
      </c>
      <c r="E87" s="116">
        <f>IF($A87="","",'Situfin serie mensual'!IK86)</f>
        <v>-91.886324022000025</v>
      </c>
      <c r="F87" s="116">
        <f>IF($A87="","",'Situfin serie mensual'!IL86)</f>
        <v>-104.81838329500002</v>
      </c>
      <c r="G87" s="116">
        <f>IF($A87="","",'Situfin serie mensual'!IM86)</f>
        <v>186.04631074800002</v>
      </c>
      <c r="H87" s="116">
        <f>IF($A87="","",'Situfin serie mensual'!IN86)</f>
        <v>1164.5474922869998</v>
      </c>
      <c r="I87" s="116">
        <f>IF($A87="","",'Situfin serie mensual'!IO86)</f>
        <v>-651.47579849600004</v>
      </c>
      <c r="J87" s="116">
        <f>IF($A87="","",'Situfin serie mensual'!IP86)</f>
        <v>137.925569731</v>
      </c>
      <c r="K87" s="116">
        <f>IF($A87="","",'Situfin serie mensual'!IQ86)</f>
        <v>-466.478838897</v>
      </c>
      <c r="L87" s="116">
        <f>IF($A87="","",'Situfin serie mensual'!IR86)</f>
        <v>-11.985017443999999</v>
      </c>
      <c r="M87" s="116">
        <f>IF($A87="","",'Situfin serie mensual'!IS86)</f>
        <v>1332.4427358759999</v>
      </c>
      <c r="N87" s="116">
        <f t="shared" si="2"/>
        <v>526.88518888599947</v>
      </c>
      <c r="O87" s="10"/>
      <c r="P87" s="10"/>
    </row>
    <row r="88" spans="1:16" s="117" customFormat="1" ht="12.75" x14ac:dyDescent="0.2">
      <c r="A88" s="13" t="s">
        <v>58</v>
      </c>
      <c r="B88" s="116">
        <f>IF($A88="","",'Situfin serie mensual'!IH87)</f>
        <v>2168.4655381150001</v>
      </c>
      <c r="C88" s="116">
        <f>IF($A88="","",'Situfin serie mensual'!II87)</f>
        <v>425.84349059100003</v>
      </c>
      <c r="D88" s="116">
        <f>IF($A88="","",'Situfin serie mensual'!IJ87)</f>
        <v>384.45998214999997</v>
      </c>
      <c r="E88" s="116">
        <f>IF($A88="","",'Situfin serie mensual'!IK87)</f>
        <v>1182.8853086419999</v>
      </c>
      <c r="F88" s="116">
        <f>IF($A88="","",'Situfin serie mensual'!IL87)</f>
        <v>-86.117831869000014</v>
      </c>
      <c r="G88" s="116">
        <f>IF($A88="","",'Situfin serie mensual'!IM87)</f>
        <v>13.859882292999998</v>
      </c>
      <c r="H88" s="116">
        <f>IF($A88="","",'Situfin serie mensual'!IN87)</f>
        <v>3294.0567751100002</v>
      </c>
      <c r="I88" s="116">
        <f>IF($A88="","",'Situfin serie mensual'!IO87)</f>
        <v>116.12289880700001</v>
      </c>
      <c r="J88" s="116">
        <f>IF($A88="","",'Situfin serie mensual'!IP87)</f>
        <v>716.35954875499988</v>
      </c>
      <c r="K88" s="116">
        <f>IF($A88="","",'Situfin serie mensual'!IQ87)</f>
        <v>635.54646425300007</v>
      </c>
      <c r="L88" s="116">
        <f>IF($A88="","",'Situfin serie mensual'!IR87)</f>
        <v>327.13120149300005</v>
      </c>
      <c r="M88" s="116">
        <f>IF($A88="","",'Situfin serie mensual'!IS87)</f>
        <v>322.20187830952318</v>
      </c>
      <c r="N88" s="116">
        <f t="shared" si="2"/>
        <v>9500.815136649524</v>
      </c>
      <c r="O88" s="10"/>
      <c r="P88" s="10"/>
    </row>
    <row r="89" spans="1:16" s="117" customFormat="1" ht="12.75" x14ac:dyDescent="0.2">
      <c r="A89" s="13"/>
      <c r="B89" s="116" t="str">
        <f>IF($A89="","",'Situfin serie mensual'!IH88)</f>
        <v/>
      </c>
      <c r="C89" s="116" t="str">
        <f>IF($A89="","",'Situfin serie mensual'!II88)</f>
        <v/>
      </c>
      <c r="D89" s="116" t="str">
        <f>IF($A89="","",'Situfin serie mensual'!IJ88)</f>
        <v/>
      </c>
      <c r="E89" s="116" t="str">
        <f>IF($A89="","",'Situfin serie mensual'!IK88)</f>
        <v/>
      </c>
      <c r="F89" s="116" t="str">
        <f>IF($A89="","",'Situfin serie mensual'!IL88)</f>
        <v/>
      </c>
      <c r="G89" s="116" t="str">
        <f>IF($A89="","",'Situfin serie mensual'!IM88)</f>
        <v/>
      </c>
      <c r="H89" s="116" t="str">
        <f>IF($A89="","",'Situfin serie mensual'!IN88)</f>
        <v/>
      </c>
      <c r="I89" s="116" t="str">
        <f>IF($A89="","",'Situfin serie mensual'!IO88)</f>
        <v/>
      </c>
      <c r="J89" s="116" t="str">
        <f>IF($A89="","",'Situfin serie mensual'!IP88)</f>
        <v/>
      </c>
      <c r="K89" s="116" t="str">
        <f>IF($A89="","",'Situfin serie mensual'!IQ88)</f>
        <v/>
      </c>
      <c r="L89" s="116" t="str">
        <f>IF($A89="","",'Situfin serie mensual'!IR88)</f>
        <v/>
      </c>
      <c r="M89" s="116" t="str">
        <f>IF($A89="","",'Situfin serie mensual'!IS88)</f>
        <v/>
      </c>
      <c r="N89" s="116"/>
      <c r="O89" s="10"/>
      <c r="P89" s="10"/>
    </row>
    <row r="90" spans="1:16" s="10" customFormat="1" ht="12.75" x14ac:dyDescent="0.2">
      <c r="A90" s="10" t="s">
        <v>60</v>
      </c>
      <c r="B90" s="114">
        <f>IF($A90="","",'Situfin serie mensual'!IH89)</f>
        <v>262.28053812300004</v>
      </c>
      <c r="C90" s="114">
        <f>IF($A90="","",'Situfin serie mensual'!II89)</f>
        <v>-1674.1639874079999</v>
      </c>
      <c r="D90" s="114">
        <f>IF($A90="","",'Situfin serie mensual'!IJ89)</f>
        <v>304.22217989700005</v>
      </c>
      <c r="E90" s="114">
        <f>IF($A90="","",'Situfin serie mensual'!IK89)</f>
        <v>-173.73975221100002</v>
      </c>
      <c r="F90" s="114">
        <f>IF($A90="","",'Situfin serie mensual'!IL89)</f>
        <v>-140.519369318</v>
      </c>
      <c r="G90" s="114">
        <f>IF($A90="","",'Situfin serie mensual'!IM89)</f>
        <v>-191.80422299899999</v>
      </c>
      <c r="H90" s="114">
        <f>IF($A90="","",'Situfin serie mensual'!IN89)</f>
        <v>1188.15267423</v>
      </c>
      <c r="I90" s="114">
        <f>IF($A90="","",'Situfin serie mensual'!IO89)</f>
        <v>-688.80243422900003</v>
      </c>
      <c r="J90" s="114">
        <f>IF($A90="","",'Situfin serie mensual'!IP89)</f>
        <v>152.54492323599999</v>
      </c>
      <c r="K90" s="114">
        <f>IF($A90="","",'Situfin serie mensual'!IQ89)</f>
        <v>0</v>
      </c>
      <c r="L90" s="114">
        <f>IF($A90="","",'Situfin serie mensual'!IR89)</f>
        <v>0</v>
      </c>
      <c r="M90" s="114">
        <f>IF($A90="","",'Situfin serie mensual'!IS89)</f>
        <v>0</v>
      </c>
      <c r="N90" s="114">
        <f t="shared" si="2"/>
        <v>-961.82945067899982</v>
      </c>
    </row>
    <row r="91" spans="1:16" s="132" customFormat="1" ht="12.75" x14ac:dyDescent="0.2">
      <c r="A91" s="13" t="s">
        <v>61</v>
      </c>
      <c r="B91" s="131">
        <f>IF($A91="","",'Situfin serie mensual'!IH90)</f>
        <v>1737.4103849140001</v>
      </c>
      <c r="C91" s="131">
        <f>IF($A91="","",'Situfin serie mensual'!II90)</f>
        <v>127.72003228600001</v>
      </c>
      <c r="D91" s="131">
        <f>IF($A91="","",'Situfin serie mensual'!IJ90)</f>
        <v>304.22217989700005</v>
      </c>
      <c r="E91" s="131">
        <f>IF($A91="","",'Situfin serie mensual'!IK90)</f>
        <v>-173.73975221100002</v>
      </c>
      <c r="F91" s="131">
        <f>IF($A91="","",'Situfin serie mensual'!IL90)</f>
        <v>-140.519369318</v>
      </c>
      <c r="G91" s="131">
        <f>IF($A91="","",'Situfin serie mensual'!IM90)</f>
        <v>-191.80422299899999</v>
      </c>
      <c r="H91" s="131">
        <f>IF($A91="","",'Situfin serie mensual'!IN90)</f>
        <v>1188.15267423</v>
      </c>
      <c r="I91" s="131">
        <f>IF($A91="","",'Situfin serie mensual'!IO90)</f>
        <v>-688.80243422900003</v>
      </c>
      <c r="J91" s="131">
        <f>IF($A91="","",'Situfin serie mensual'!IP90)</f>
        <v>152.54492323599999</v>
      </c>
      <c r="K91" s="131">
        <f>IF($A91="","",'Situfin serie mensual'!IQ90)</f>
        <v>0</v>
      </c>
      <c r="L91" s="131">
        <f>IF($A91="","",'Situfin serie mensual'!IR90)</f>
        <v>0</v>
      </c>
      <c r="M91" s="131">
        <f>IF($A91="","",'Situfin serie mensual'!IS90)</f>
        <v>0</v>
      </c>
      <c r="N91" s="116">
        <f t="shared" si="2"/>
        <v>2315.1844158060007</v>
      </c>
      <c r="O91" s="10"/>
      <c r="P91" s="10"/>
    </row>
    <row r="92" spans="1:16" s="132" customFormat="1" ht="12.75" x14ac:dyDescent="0.2">
      <c r="A92" s="13" t="s">
        <v>62</v>
      </c>
      <c r="B92" s="131">
        <f>IF($A92="","",'Situfin serie mensual'!IH91)</f>
        <v>1475.1298467910001</v>
      </c>
      <c r="C92" s="131">
        <f>IF($A92="","",'Situfin serie mensual'!II91)</f>
        <v>1801.884019694</v>
      </c>
      <c r="D92" s="131">
        <f>IF($A92="","",'Situfin serie mensual'!IJ91)</f>
        <v>0</v>
      </c>
      <c r="E92" s="131">
        <f>IF($A92="","",'Situfin serie mensual'!IK91)</f>
        <v>0</v>
      </c>
      <c r="F92" s="131">
        <f>IF($A92="","",'Situfin serie mensual'!IL91)</f>
        <v>0</v>
      </c>
      <c r="G92" s="131">
        <f>IF($A92="","",'Situfin serie mensual'!IM91)</f>
        <v>0</v>
      </c>
      <c r="H92" s="131">
        <f>IF($A92="","",'Situfin serie mensual'!IN91)</f>
        <v>0</v>
      </c>
      <c r="I92" s="131">
        <f>IF($A92="","",'Situfin serie mensual'!IO91)</f>
        <v>0</v>
      </c>
      <c r="J92" s="131">
        <f>IF($A92="","",'Situfin serie mensual'!IP91)</f>
        <v>0</v>
      </c>
      <c r="K92" s="131">
        <f>IF($A92="","",'Situfin serie mensual'!IQ91)</f>
        <v>0</v>
      </c>
      <c r="L92" s="131">
        <f>IF($A92="","",'Situfin serie mensual'!IR91)</f>
        <v>0</v>
      </c>
      <c r="M92" s="131">
        <f>IF($A92="","",'Situfin serie mensual'!IS91)</f>
        <v>0</v>
      </c>
      <c r="N92" s="116">
        <f t="shared" si="2"/>
        <v>3277.0138664850001</v>
      </c>
      <c r="O92" s="10"/>
      <c r="P92" s="10"/>
    </row>
    <row r="93" spans="1:16" s="132" customFormat="1" ht="12.75" x14ac:dyDescent="0.2">
      <c r="B93" s="131" t="str">
        <f>IF($A93="","",'Situfin serie mensual'!IH92)</f>
        <v/>
      </c>
      <c r="C93" s="131" t="str">
        <f>IF($A93="","",'Situfin serie mensual'!II92)</f>
        <v/>
      </c>
      <c r="D93" s="131" t="str">
        <f>IF($A93="","",'Situfin serie mensual'!IJ92)</f>
        <v/>
      </c>
      <c r="E93" s="131" t="str">
        <f>IF($A93="","",'Situfin serie mensual'!IK92)</f>
        <v/>
      </c>
      <c r="F93" s="131" t="str">
        <f>IF($A93="","",'Situfin serie mensual'!IL92)</f>
        <v/>
      </c>
      <c r="G93" s="131" t="str">
        <f>IF($A93="","",'Situfin serie mensual'!IM92)</f>
        <v/>
      </c>
      <c r="H93" s="131" t="str">
        <f>IF($A93="","",'Situfin serie mensual'!IN92)</f>
        <v/>
      </c>
      <c r="I93" s="131" t="str">
        <f>IF($A93="","",'Situfin serie mensual'!IO92)</f>
        <v/>
      </c>
      <c r="J93" s="131" t="str">
        <f>IF($A93="","",'Situfin serie mensual'!IP92)</f>
        <v/>
      </c>
      <c r="K93" s="131" t="str">
        <f>IF($A93="","",'Situfin serie mensual'!IQ92)</f>
        <v/>
      </c>
      <c r="L93" s="131" t="str">
        <f>IF($A93="","",'Situfin serie mensual'!IR92)</f>
        <v/>
      </c>
      <c r="M93" s="131" t="str">
        <f>IF($A93="","",'Situfin serie mensual'!IS92)</f>
        <v/>
      </c>
      <c r="N93" s="151"/>
      <c r="O93" s="10"/>
      <c r="P93" s="10"/>
    </row>
    <row r="94" spans="1:16" s="132" customFormat="1" ht="12.75" x14ac:dyDescent="0.2">
      <c r="A94" s="10" t="s">
        <v>63</v>
      </c>
      <c r="B94" s="133">
        <f>IF($A94="","",'Situfin serie mensual'!IH93)</f>
        <v>48.518712258724221</v>
      </c>
      <c r="C94" s="133">
        <f>IF($A94="","",'Situfin serie mensual'!II93)</f>
        <v>-566.00161425590329</v>
      </c>
      <c r="D94" s="133">
        <f>IF($A94="","",'Situfin serie mensual'!IJ93)</f>
        <v>-814.31137424111523</v>
      </c>
      <c r="E94" s="133">
        <f>IF($A94="","",'Situfin serie mensual'!IK93)</f>
        <v>360.23016515168911</v>
      </c>
      <c r="F94" s="133">
        <f>IF($A94="","",'Situfin serie mensual'!IL93)</f>
        <v>-263.03014650800338</v>
      </c>
      <c r="G94" s="133">
        <f>IF($A94="","",'Situfin serie mensual'!IM93)</f>
        <v>164.82111755220149</v>
      </c>
      <c r="H94" s="133">
        <f>IF($A94="","",'Situfin serie mensual'!IN93)</f>
        <v>3834.1942206811027</v>
      </c>
      <c r="I94" s="133">
        <f>IF($A94="","",'Situfin serie mensual'!IO93)</f>
        <v>-1367.9783080701272</v>
      </c>
      <c r="J94" s="133">
        <f>IF($A94="","",'Situfin serie mensual'!IP93)</f>
        <v>0</v>
      </c>
      <c r="K94" s="133">
        <f>IF($A94="","",'Situfin serie mensual'!IQ93)</f>
        <v>0</v>
      </c>
      <c r="L94" s="133">
        <f>IF($A94="","",'Situfin serie mensual'!IR93)</f>
        <v>0</v>
      </c>
      <c r="M94" s="133">
        <f>IF($A94="","",'Situfin serie mensual'!IS93)</f>
        <v>0</v>
      </c>
      <c r="N94" s="114">
        <f t="shared" si="2"/>
        <v>1396.4427725685682</v>
      </c>
      <c r="O94" s="10"/>
      <c r="P94" s="10"/>
    </row>
    <row r="95" spans="1:16" s="132" customFormat="1" ht="12.75" x14ac:dyDescent="0.2">
      <c r="A95" s="13" t="s">
        <v>64</v>
      </c>
      <c r="B95" s="131">
        <f>IF($A95="","",'Situfin serie mensual'!IH94)</f>
        <v>48.518712258724221</v>
      </c>
      <c r="C95" s="131">
        <f>IF($A95="","",'Situfin serie mensual'!II94)</f>
        <v>-566.00161425590329</v>
      </c>
      <c r="D95" s="131">
        <f>IF($A95="","",'Situfin serie mensual'!IJ94)</f>
        <v>-814.31137424111523</v>
      </c>
      <c r="E95" s="131">
        <f>IF($A95="","",'Situfin serie mensual'!IK94)</f>
        <v>360.23016515168911</v>
      </c>
      <c r="F95" s="131">
        <f>IF($A95="","",'Situfin serie mensual'!IL94)</f>
        <v>-263.03014650800338</v>
      </c>
      <c r="G95" s="131">
        <f>IF($A95="","",'Situfin serie mensual'!IM94)</f>
        <v>164.82111755220149</v>
      </c>
      <c r="H95" s="131">
        <f>IF($A95="","",'Situfin serie mensual'!IN94)</f>
        <v>3834.1942206811027</v>
      </c>
      <c r="I95" s="131">
        <f>IF($A95="","",'Situfin serie mensual'!IO94)</f>
        <v>-1367.9783080701272</v>
      </c>
      <c r="J95" s="131">
        <f>IF($A95="","",'Situfin serie mensual'!IP94)</f>
        <v>0</v>
      </c>
      <c r="K95" s="131">
        <f>IF($A95="","",'Situfin serie mensual'!IQ94)</f>
        <v>0</v>
      </c>
      <c r="L95" s="131">
        <f>IF($A95="","",'Situfin serie mensual'!IR94)</f>
        <v>0</v>
      </c>
      <c r="M95" s="131">
        <f>IF($A95="","",'Situfin serie mensual'!IS94)</f>
        <v>0</v>
      </c>
      <c r="N95" s="116">
        <f t="shared" si="2"/>
        <v>1396.4427725685682</v>
      </c>
      <c r="O95" s="10"/>
      <c r="P95" s="10"/>
    </row>
    <row r="96" spans="1:16" s="132" customFormat="1" ht="12.75" x14ac:dyDescent="0.2">
      <c r="A96" s="117"/>
      <c r="B96" s="131" t="str">
        <f>IF($A96="","",'Situfin serie mensual'!IH95)</f>
        <v/>
      </c>
      <c r="C96" s="131" t="str">
        <f>IF($A96="","",'Situfin serie mensual'!II95)</f>
        <v/>
      </c>
      <c r="D96" s="131" t="str">
        <f>IF($A96="","",'Situfin serie mensual'!IJ95)</f>
        <v/>
      </c>
      <c r="E96" s="131" t="str">
        <f>IF($A96="","",'Situfin serie mensual'!IK95)</f>
        <v/>
      </c>
      <c r="F96" s="131" t="str">
        <f>IF($A96="","",'Situfin serie mensual'!IL95)</f>
        <v/>
      </c>
      <c r="G96" s="131" t="str">
        <f>IF($A96="","",'Situfin serie mensual'!IM95)</f>
        <v/>
      </c>
      <c r="H96" s="131" t="str">
        <f>IF($A96="","",'Situfin serie mensual'!IN95)</f>
        <v/>
      </c>
      <c r="I96" s="131" t="str">
        <f>IF($A96="","",'Situfin serie mensual'!IO95)</f>
        <v/>
      </c>
      <c r="J96" s="131" t="str">
        <f>IF($A96="","",'Situfin serie mensual'!IP95)</f>
        <v/>
      </c>
      <c r="K96" s="131" t="str">
        <f>IF($A96="","",'Situfin serie mensual'!IQ95)</f>
        <v/>
      </c>
      <c r="L96" s="131" t="str">
        <f>IF($A96="","",'Situfin serie mensual'!IR95)</f>
        <v/>
      </c>
      <c r="M96" s="131" t="str">
        <f>IF($A96="","",'Situfin serie mensual'!IS95)</f>
        <v/>
      </c>
      <c r="N96" s="151"/>
      <c r="O96" s="10"/>
      <c r="P96" s="10"/>
    </row>
    <row r="97" spans="1:16" s="132" customFormat="1" ht="12.75" hidden="1" x14ac:dyDescent="0.2">
      <c r="A97" s="10" t="s">
        <v>151</v>
      </c>
      <c r="B97" s="133">
        <f>IF($A97="","",'Situfin serie mensual'!IH96)</f>
        <v>2004.7665516992763</v>
      </c>
      <c r="C97" s="133">
        <f>IF($A97="","",'Situfin serie mensual'!II96)</f>
        <v>-1550.8970604390965</v>
      </c>
      <c r="D97" s="133">
        <f>IF($A97="","",'Situfin serie mensual'!IJ96)</f>
        <v>253.37200111611514</v>
      </c>
      <c r="E97" s="133">
        <f>IF($A97="","",'Situfin serie mensual'!IK96)</f>
        <v>-83.981332067689209</v>
      </c>
      <c r="F97" s="133">
        <f>IF($A97="","",'Situfin serie mensual'!IL96)</f>
        <v>226.71852073000264</v>
      </c>
      <c r="G97" s="133">
        <f>IF($A97="","",'Situfin serie mensual'!IM96)</f>
        <v>-124.55651461820068</v>
      </c>
      <c r="H97" s="133">
        <f>IF($A97="","",'Situfin serie mensual'!IN96)</f>
        <v>52.83941518789743</v>
      </c>
      <c r="I97" s="133">
        <f>IF($A97="","",'Situfin serie mensual'!IO96)</f>
        <v>202.57052230712702</v>
      </c>
      <c r="J97" s="133">
        <f>IF($A97="","",'Situfin serie mensual'!IP96)</f>
        <v>133.35435750200054</v>
      </c>
      <c r="K97" s="133">
        <f>IF($A97="","",'Situfin serie mensual'!IQ96)</f>
        <v>-705.17527223300021</v>
      </c>
      <c r="L97" s="133">
        <f>IF($A97="","",'Situfin serie mensual'!IR96)</f>
        <v>-814.82981272400002</v>
      </c>
      <c r="M97" s="133">
        <f>IF($A97="","",'Situfin serie mensual'!IS96)</f>
        <v>-4435.7154553749997</v>
      </c>
      <c r="N97" s="114">
        <f>+SUM(B97:M97)</f>
        <v>-4841.5340789145675</v>
      </c>
      <c r="O97" s="10"/>
      <c r="P97" s="10"/>
    </row>
    <row r="98" spans="1:16" x14ac:dyDescent="0.2">
      <c r="B98" s="134"/>
      <c r="C98" s="134"/>
      <c r="D98" s="134" t="str">
        <f>IF($A98="","",'Situfin serie mensual'!HL97)</f>
        <v/>
      </c>
      <c r="E98" s="134" t="str">
        <f>IF($A98="","",'Situfin serie mensual'!HM97)</f>
        <v/>
      </c>
      <c r="F98" s="134" t="str">
        <f>IF($A98="","",'Situfin serie mensual'!HN97)</f>
        <v/>
      </c>
      <c r="G98" s="134" t="str">
        <f>IF($A98="","",'Situfin serie mensual'!HO97)</f>
        <v/>
      </c>
      <c r="H98" s="134" t="str">
        <f>IF($A98="","",'Situfin serie mensual'!HP97)</f>
        <v/>
      </c>
      <c r="I98" s="134" t="str">
        <f>IF($A98="","",'Situfin serie mensual'!HQ97)</f>
        <v/>
      </c>
      <c r="J98" s="134" t="str">
        <f>IF($A98="","",'Situfin serie mensual'!HR97)</f>
        <v/>
      </c>
      <c r="K98" s="134" t="str">
        <f>IF($A98="","",'Situfin serie mensual'!HS97)</f>
        <v/>
      </c>
      <c r="L98" s="134" t="str">
        <f>IF($A98="","",'Situfin serie mensual'!HT97)</f>
        <v/>
      </c>
      <c r="M98" s="134" t="str">
        <f>IF($A98="","",'Situfin serie mensual'!HU97)</f>
        <v/>
      </c>
      <c r="N98" s="134"/>
    </row>
    <row r="99" spans="1:16" x14ac:dyDescent="0.2">
      <c r="A99" s="212" t="s">
        <v>190</v>
      </c>
      <c r="B99" s="219"/>
      <c r="C99" s="219"/>
      <c r="D99" s="219"/>
      <c r="E99" s="219"/>
      <c r="F99" s="219"/>
      <c r="G99" s="219"/>
      <c r="H99" s="219"/>
      <c r="I99" s="219"/>
      <c r="J99" s="219"/>
      <c r="K99" s="219"/>
      <c r="L99" s="219"/>
      <c r="M99" s="219"/>
      <c r="N99" s="219"/>
      <c r="O99" s="207"/>
      <c r="P99" s="207"/>
    </row>
    <row r="100" spans="1:16" x14ac:dyDescent="0.2">
      <c r="A100" s="207" t="s">
        <v>191</v>
      </c>
      <c r="B100" s="209">
        <f>B35-B49-B52-B55-B67-B42</f>
        <v>2678.5949338599999</v>
      </c>
      <c r="C100" s="209">
        <f t="shared" ref="C100:M100" si="3">C35-C49-C52-C55-C67-C42</f>
        <v>3028.7358025950002</v>
      </c>
      <c r="D100" s="209">
        <f t="shared" si="3"/>
        <v>3207.8848974200009</v>
      </c>
      <c r="E100" s="209">
        <f t="shared" si="3"/>
        <v>3248.3596990299998</v>
      </c>
      <c r="F100" s="209">
        <f t="shared" si="3"/>
        <v>2950.0368438270002</v>
      </c>
      <c r="G100" s="209">
        <f t="shared" si="3"/>
        <v>2850.1867379299993</v>
      </c>
      <c r="H100" s="209">
        <f t="shared" si="3"/>
        <v>3230.3642942770002</v>
      </c>
      <c r="I100" s="209">
        <f t="shared" si="3"/>
        <v>3027.6640860420002</v>
      </c>
      <c r="J100" s="209">
        <f t="shared" si="3"/>
        <v>3003.2935539629998</v>
      </c>
      <c r="K100" s="209">
        <f t="shared" si="3"/>
        <v>3041.7202679510006</v>
      </c>
      <c r="L100" s="209">
        <f t="shared" si="3"/>
        <v>2920.9666830830006</v>
      </c>
      <c r="M100" s="209">
        <f t="shared" si="3"/>
        <v>7076.8984724520005</v>
      </c>
      <c r="N100" s="116">
        <f t="shared" ref="N100:N101" si="4">+SUM(B100:M100)</f>
        <v>40264.706272429998</v>
      </c>
      <c r="O100" s="207"/>
      <c r="P100" s="207"/>
    </row>
    <row r="101" spans="1:16" x14ac:dyDescent="0.2">
      <c r="A101" s="207" t="s">
        <v>92</v>
      </c>
      <c r="B101" s="209">
        <f>B79+B42</f>
        <v>-6.0348052459994506</v>
      </c>
      <c r="C101" s="209">
        <f t="shared" ref="C101:M101" si="5">C79+C42</f>
        <v>-988.76884378999989</v>
      </c>
      <c r="D101" s="209">
        <f t="shared" si="5"/>
        <v>-501.42768788800015</v>
      </c>
      <c r="E101" s="209">
        <f t="shared" si="5"/>
        <v>-570.70541359599997</v>
      </c>
      <c r="F101" s="209">
        <f t="shared" si="5"/>
        <v>737.31045837299928</v>
      </c>
      <c r="G101" s="209">
        <f t="shared" si="5"/>
        <v>208.00984984300081</v>
      </c>
      <c r="H101" s="209">
        <f t="shared" si="5"/>
        <v>-87.00316722800018</v>
      </c>
      <c r="I101" s="209">
        <f t="shared" si="5"/>
        <v>-210.91289061900022</v>
      </c>
      <c r="J101" s="209">
        <f t="shared" si="5"/>
        <v>418.65849817700075</v>
      </c>
      <c r="K101" s="209">
        <f t="shared" si="5"/>
        <v>-505.93603917200039</v>
      </c>
      <c r="L101" s="209">
        <f t="shared" si="5"/>
        <v>-142.13494876700008</v>
      </c>
      <c r="M101" s="209">
        <f t="shared" si="5"/>
        <v>-6176.1808554705231</v>
      </c>
      <c r="N101" s="116">
        <f t="shared" si="4"/>
        <v>-7825.1258453835226</v>
      </c>
      <c r="O101" s="207"/>
      <c r="P101" s="207"/>
    </row>
    <row r="102" spans="1:16" ht="9" customHeight="1" x14ac:dyDescent="0.2">
      <c r="A102" s="214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8"/>
      <c r="O102" s="207"/>
      <c r="P102" s="207"/>
    </row>
    <row r="103" spans="1:16" ht="18.75" x14ac:dyDescent="0.35">
      <c r="A103" s="236" t="s">
        <v>185</v>
      </c>
      <c r="B103" s="207"/>
      <c r="C103" s="207"/>
      <c r="D103" s="207"/>
      <c r="E103" s="207"/>
      <c r="F103" s="152"/>
      <c r="G103" s="207"/>
      <c r="H103" s="207"/>
      <c r="I103" s="210"/>
      <c r="J103" s="207"/>
      <c r="K103" s="207"/>
      <c r="L103" s="207"/>
      <c r="M103" s="207"/>
      <c r="N103" s="207"/>
      <c r="O103" s="207"/>
      <c r="P103" s="207"/>
    </row>
    <row r="104" spans="1:16" ht="18.75" x14ac:dyDescent="0.35">
      <c r="A104" s="236" t="s">
        <v>211</v>
      </c>
      <c r="F104" s="152"/>
    </row>
    <row r="105" spans="1:16" ht="15" x14ac:dyDescent="0.25">
      <c r="A105" s="137" t="s">
        <v>168</v>
      </c>
      <c r="F105" s="152"/>
    </row>
    <row r="106" spans="1:16" hidden="1" x14ac:dyDescent="0.2">
      <c r="F106" s="152"/>
    </row>
  </sheetData>
  <mergeCells count="18"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  <mergeCell ref="I8:I9"/>
    <mergeCell ref="J8:J9"/>
    <mergeCell ref="K8:K9"/>
    <mergeCell ref="L8:L9"/>
  </mergeCells>
  <hyperlinks>
    <hyperlink ref="P1" location="Informe!A1" display="Volver a Inicio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2"/>
  <sheetViews>
    <sheetView showGridLines="0" workbookViewId="0">
      <selection activeCell="E17" sqref="E17"/>
    </sheetView>
  </sheetViews>
  <sheetFormatPr baseColWidth="10" defaultColWidth="11.5703125" defaultRowHeight="15" x14ac:dyDescent="0.25"/>
  <cols>
    <col min="1" max="1" width="17.5703125" bestFit="1" customWidth="1"/>
    <col min="2" max="2" width="32.140625" bestFit="1" customWidth="1"/>
    <col min="3" max="3" width="21.7109375" bestFit="1" customWidth="1"/>
    <col min="4" max="4" width="11" bestFit="1" customWidth="1"/>
    <col min="5" max="5" width="9.7109375" bestFit="1" customWidth="1"/>
    <col min="6" max="6" width="11.7109375" bestFit="1" customWidth="1"/>
    <col min="7" max="7" width="10.7109375" bestFit="1" customWidth="1"/>
    <col min="8" max="8" width="12.570312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11.285156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210</v>
      </c>
    </row>
    <row r="2" spans="1:22" x14ac:dyDescent="0.25">
      <c r="S2" s="71" t="s">
        <v>118</v>
      </c>
    </row>
    <row r="3" spans="1:22" x14ac:dyDescent="0.25">
      <c r="A3" s="67" t="s">
        <v>170</v>
      </c>
      <c r="B3" t="s">
        <v>103</v>
      </c>
      <c r="C3" t="s">
        <v>175</v>
      </c>
      <c r="T3" s="180" t="s">
        <v>97</v>
      </c>
      <c r="U3" s="180" t="s">
        <v>98</v>
      </c>
      <c r="V3" s="180" t="s">
        <v>99</v>
      </c>
    </row>
    <row r="4" spans="1:22" x14ac:dyDescent="0.25">
      <c r="A4" s="68">
        <v>2020</v>
      </c>
      <c r="B4" s="66">
        <v>-2021.9524652270081</v>
      </c>
      <c r="C4" s="66">
        <v>-825.89309723579777</v>
      </c>
      <c r="S4" t="s">
        <v>119</v>
      </c>
      <c r="T4" s="66">
        <f>VLOOKUP(MAX(A4:A9),$A$4:$B$9,2,0)</f>
        <v>-1790.3964871287583</v>
      </c>
      <c r="U4" s="66">
        <f>VLOOKUP(MAX(A4:A9)-1,$A$4:$B$9,2,0)</f>
        <v>-1179.7334693587482</v>
      </c>
      <c r="V4" s="181"/>
    </row>
    <row r="5" spans="1:22" x14ac:dyDescent="0.25">
      <c r="A5" s="68">
        <v>2021</v>
      </c>
      <c r="B5" s="66">
        <v>-1348.9402495404943</v>
      </c>
      <c r="C5" s="66">
        <v>-267.59922383833447</v>
      </c>
      <c r="S5" t="s">
        <v>120</v>
      </c>
      <c r="T5" s="182">
        <f>VLOOKUP(MAX(A14:A19),$A$14:$B$19,2,0)/100</f>
        <v>-4.1309524859926929E-2</v>
      </c>
      <c r="U5" s="182">
        <f>(VLOOKUP(MAX(A14:A19)-1,$A$14:$B$19,2,0))/100</f>
        <v>-2.933623690543772E-2</v>
      </c>
      <c r="V5" s="181"/>
    </row>
    <row r="6" spans="1:22" x14ac:dyDescent="0.25">
      <c r="A6" s="68">
        <v>2022</v>
      </c>
      <c r="B6" s="66">
        <v>-1179.7334693587482</v>
      </c>
      <c r="C6" s="66">
        <v>-29.456981280716349</v>
      </c>
      <c r="S6" t="s">
        <v>192</v>
      </c>
      <c r="T6" s="222">
        <f>VLOOKUP(MAX($G$54:$G$126),$G$54:$J$126,4,0)</f>
        <v>-1790.3964871287585</v>
      </c>
      <c r="U6" s="222">
        <f>VLOOKUP(MAX($G$54:$G$126)-1,$G$54:$J$126,4,0)</f>
        <v>-1179.7334693587482</v>
      </c>
      <c r="V6" s="181"/>
    </row>
    <row r="7" spans="1:22" x14ac:dyDescent="0.25">
      <c r="A7" s="68">
        <v>2023</v>
      </c>
      <c r="B7" s="66">
        <v>-1790.3964871287583</v>
      </c>
      <c r="C7" s="66">
        <v>-654.56125247961393</v>
      </c>
      <c r="S7" t="s">
        <v>121</v>
      </c>
      <c r="T7" s="182">
        <f>(VLOOKUP(MAX(A54:A120),$A$54:$E$120,5,0))/100</f>
        <v>-4.1309524859926929E-2</v>
      </c>
      <c r="U7" s="182">
        <f>(VLOOKUP(MAX(A54:A120)-1,$A$54:$E$120,5,0))/100</f>
        <v>-2.9336236905437723E-2</v>
      </c>
      <c r="V7" s="181"/>
    </row>
    <row r="8" spans="1:22" x14ac:dyDescent="0.25">
      <c r="S8" t="s">
        <v>173</v>
      </c>
      <c r="T8" s="182">
        <f>ABS(VLOOKUP(MAX(M55:M123),$M$55:$Q$123,5,0))/100</f>
        <v>2.0686874253339725E-2</v>
      </c>
      <c r="U8" s="182">
        <f>ABS(VLOOKUP(MAX(M55:M123)-1,$M$55:$Q$123,5,0))/100</f>
        <v>1.1344321154659991E-2</v>
      </c>
      <c r="V8" s="181"/>
    </row>
    <row r="9" spans="1:22" x14ac:dyDescent="0.25">
      <c r="S9" t="s">
        <v>174</v>
      </c>
      <c r="T9" s="183">
        <f>VLOOKUP(MAX(A4:A9),$A$4:$C$9,3,0)</f>
        <v>-654.56125247961393</v>
      </c>
      <c r="U9" s="183">
        <f>VLOOKUP(MAX(A4:A9)-1,$A$4:$C$9,3,0)</f>
        <v>-29.456981280716349</v>
      </c>
      <c r="V9" s="181"/>
    </row>
    <row r="10" spans="1:22" x14ac:dyDescent="0.25">
      <c r="S10" t="s">
        <v>176</v>
      </c>
      <c r="T10" s="182">
        <f>VLOOKUP(MAX(A14:A19),$A$14:$C$19,3,0)/100</f>
        <v>-1.5102584553779306E-2</v>
      </c>
      <c r="U10" s="182">
        <f>VLOOKUP(MAX(A14:A19)-1,$A$14:$C$19,3,0)/100</f>
        <v>-7.3250187759770597E-4</v>
      </c>
      <c r="V10" s="181"/>
    </row>
    <row r="11" spans="1:22" x14ac:dyDescent="0.25">
      <c r="A11" s="67" t="s">
        <v>67</v>
      </c>
      <c r="B11" t="s">
        <v>210</v>
      </c>
      <c r="S11" t="s">
        <v>194</v>
      </c>
      <c r="T11" s="222">
        <f>VLOOKUP(MAX($G$54:$G$126),$G$54:$J$126,3,0)</f>
        <v>-654.56125247961381</v>
      </c>
      <c r="U11" s="222">
        <f>VLOOKUP(MAX($G$54:$G$126)-1,$G$54:$J$126,3,0)</f>
        <v>-29.456981280716377</v>
      </c>
      <c r="V11" s="181"/>
    </row>
    <row r="12" spans="1:22" x14ac:dyDescent="0.25">
      <c r="S12" t="s">
        <v>182</v>
      </c>
      <c r="T12" s="182">
        <f>(VLOOKUP(MAX(A54:A120),$A$54:$E$120,3,0))/100</f>
        <v>-1.5102584553779304E-2</v>
      </c>
      <c r="U12" s="182">
        <f>(VLOOKUP(MAX(A54:A120)-1,$A$54:$E$120,3,0))/100</f>
        <v>-7.3250187759770641E-4</v>
      </c>
      <c r="V12" s="181"/>
    </row>
    <row r="13" spans="1:22" ht="15.75" x14ac:dyDescent="0.25">
      <c r="A13" s="67" t="s">
        <v>170</v>
      </c>
      <c r="B13" t="s">
        <v>104</v>
      </c>
      <c r="C13" t="s">
        <v>171</v>
      </c>
      <c r="S13" t="s">
        <v>96</v>
      </c>
      <c r="T13" s="66">
        <f>VLOOKUP(MAX(A24:A29),$A$24:$H$29,2,0)</f>
        <v>43768.413292828009</v>
      </c>
      <c r="U13" s="66">
        <f>VLOOKUP(MAX(A24:A29)-1,$A$24:$H$29,2,0)</f>
        <v>41121.857313633998</v>
      </c>
      <c r="V13" s="189">
        <f>(IFERROR(T13/U13-1,0))</f>
        <v>6.4358862952343943E-2</v>
      </c>
    </row>
    <row r="14" spans="1:22" ht="15.75" x14ac:dyDescent="0.25">
      <c r="A14" s="68">
        <v>2020</v>
      </c>
      <c r="B14" s="66">
        <v>-6.1393624837367247</v>
      </c>
      <c r="C14" s="66">
        <v>-2.5077034123931865</v>
      </c>
      <c r="S14" t="s">
        <v>84</v>
      </c>
      <c r="T14" s="66">
        <f>VLOOKUP(MAX(A24:A29),$A$24:$H$29,3,0)</f>
        <v>31749.687223223002</v>
      </c>
      <c r="U14" s="66">
        <f>VLOOKUP(MAX(A24:A29)-1,$A$24:$H$29,3,0)</f>
        <v>29961.616936461</v>
      </c>
      <c r="V14" s="188">
        <f>IFERROR(T14/U14-1,0)</f>
        <v>5.9678697933890801E-2</v>
      </c>
    </row>
    <row r="15" spans="1:22" ht="15.75" x14ac:dyDescent="0.25">
      <c r="A15" s="68">
        <v>2021</v>
      </c>
      <c r="B15" s="66">
        <v>-3.6309458227909381</v>
      </c>
      <c r="C15" s="66">
        <v>-0.72029749598537007</v>
      </c>
      <c r="S15" t="s">
        <v>85</v>
      </c>
      <c r="T15" s="66">
        <f>VLOOKUP(MAX(A24:A29),$A$24:$H$29,4,0)</f>
        <v>3625.7895802530002</v>
      </c>
      <c r="U15" s="66">
        <f>VLOOKUP(MAX(A24:A29)-1,$A$24:$H$29,4,0)</f>
        <v>3630.2442813590001</v>
      </c>
      <c r="V15" s="188">
        <f t="shared" ref="V15:V32" si="0">IFERROR(T15/U15-1,0)</f>
        <v>-1.2271078089357568E-3</v>
      </c>
    </row>
    <row r="16" spans="1:22" ht="15.75" x14ac:dyDescent="0.25">
      <c r="A16" s="68">
        <v>2022</v>
      </c>
      <c r="B16" s="66">
        <v>-2.9336236905437718</v>
      </c>
      <c r="C16" s="66">
        <v>-7.3250187759770602E-2</v>
      </c>
      <c r="S16" t="s">
        <v>86</v>
      </c>
      <c r="T16" s="66">
        <f>VLOOKUP(MAX(A24:A29),$A$24:$H$29,5,0)</f>
        <v>1810.1334091770002</v>
      </c>
      <c r="U16" s="66">
        <f>VLOOKUP(MAX(A24:A29)-1,$A$24:$H$29,5,0)</f>
        <v>1605.1675996839999</v>
      </c>
      <c r="V16" s="188">
        <f t="shared" si="0"/>
        <v>0.12769122023977486</v>
      </c>
    </row>
    <row r="17" spans="1:22" ht="15.75" x14ac:dyDescent="0.25">
      <c r="A17" s="68">
        <v>2023</v>
      </c>
      <c r="B17" s="66">
        <v>-4.1309524859926929</v>
      </c>
      <c r="C17" s="66">
        <v>-1.5102584553779306</v>
      </c>
      <c r="S17" t="s">
        <v>87</v>
      </c>
      <c r="T17" s="66">
        <f>VLOOKUP(MAX(A24:A29),$A$24:$H$29,4,0)</f>
        <v>3625.7895802530002</v>
      </c>
      <c r="U17" s="66">
        <f>VLOOKUP(MAX(A24:A29)-1,$A$24:$H$29,4,0)</f>
        <v>3630.2442813590001</v>
      </c>
      <c r="V17" s="188">
        <f t="shared" si="0"/>
        <v>-1.2271078089357568E-3</v>
      </c>
    </row>
    <row r="18" spans="1:22" ht="15.75" x14ac:dyDescent="0.25">
      <c r="S18" t="s">
        <v>11</v>
      </c>
      <c r="T18" s="66">
        <f>VLOOKUP(MAX(A24:A29),$A$24:$H$29,5,0)</f>
        <v>1810.1334091770002</v>
      </c>
      <c r="U18" s="66">
        <f>VLOOKUP(MAX(A24:A29)-1,$A$24:$H$29,5,0)</f>
        <v>1605.1675996839999</v>
      </c>
      <c r="V18" s="188">
        <f t="shared" si="0"/>
        <v>0.12769122023977486</v>
      </c>
    </row>
    <row r="19" spans="1:22" ht="15.75" x14ac:dyDescent="0.25">
      <c r="S19" t="s">
        <v>88</v>
      </c>
      <c r="T19" s="66">
        <f>VLOOKUP(MAX(A24:A29),$A$24:$H$29,6,0)</f>
        <v>6582.803080175001</v>
      </c>
      <c r="U19" s="66">
        <f>VLOOKUP(MAX(A24:A29)-1,$A$24:$H$29,6,0)</f>
        <v>5924.8284961300005</v>
      </c>
      <c r="V19" s="188">
        <f t="shared" si="0"/>
        <v>0.11105377724853605</v>
      </c>
    </row>
    <row r="20" spans="1:22" ht="15.75" x14ac:dyDescent="0.25">
      <c r="S20" t="s">
        <v>122</v>
      </c>
      <c r="T20" s="66">
        <f>VLOOKUP(MAX(A34:A39),$A$34:$H$39,2,0)</f>
        <v>48536.669015423002</v>
      </c>
      <c r="U20" s="66">
        <f>VLOOKUP(MAX(A34:A39)-1,$A$34:$H$39,2,0)</f>
        <v>41336.441386599006</v>
      </c>
      <c r="V20" s="189">
        <f t="shared" si="0"/>
        <v>0.17418595765135847</v>
      </c>
    </row>
    <row r="21" spans="1:22" ht="15.75" x14ac:dyDescent="0.25">
      <c r="A21" s="67" t="s">
        <v>67</v>
      </c>
      <c r="B21" t="s">
        <v>210</v>
      </c>
      <c r="S21" t="s">
        <v>89</v>
      </c>
      <c r="T21" s="66">
        <f>VLOOKUP(MAX(A34:A39),$A$34:$H$39,3,0)</f>
        <v>20529.213891817002</v>
      </c>
      <c r="U21" s="66">
        <f>VLOOKUP(MAX(A34:A39)-1,$A$34:$H$39,3,0)</f>
        <v>18992.778125116001</v>
      </c>
      <c r="V21" s="188">
        <f t="shared" si="0"/>
        <v>8.089578873504677E-2</v>
      </c>
    </row>
    <row r="22" spans="1:22" ht="15.75" x14ac:dyDescent="0.25">
      <c r="S22" t="s">
        <v>90</v>
      </c>
      <c r="T22" s="66">
        <f>VLOOKUP(MAX(A34:A39),$A$34:$H$39,4,0)</f>
        <v>6135.0012415410001</v>
      </c>
      <c r="U22" s="66">
        <f>VLOOKUP(MAX(A34:A39)-1,$A$34:$H$39,4,0)</f>
        <v>4496.3315236230001</v>
      </c>
      <c r="V22" s="188">
        <f t="shared" si="0"/>
        <v>0.36444592871070425</v>
      </c>
    </row>
    <row r="23" spans="1:22" ht="15.75" x14ac:dyDescent="0.25">
      <c r="A23" s="67" t="s">
        <v>170</v>
      </c>
      <c r="B23" t="s">
        <v>94</v>
      </c>
      <c r="C23" t="s">
        <v>93</v>
      </c>
      <c r="D23" t="s">
        <v>105</v>
      </c>
      <c r="E23" t="s">
        <v>101</v>
      </c>
      <c r="F23" t="s">
        <v>106</v>
      </c>
      <c r="S23" t="s">
        <v>31</v>
      </c>
      <c r="T23" s="66">
        <f>VLOOKUP(MAX(A34:A39),$A$34:$H$39,5,0)</f>
        <v>5217.3025952329999</v>
      </c>
      <c r="U23" s="66">
        <f>VLOOKUP(MAX(A34:A39)-1,$A$34:$H$39,5,0)</f>
        <v>3613.5946053590001</v>
      </c>
      <c r="V23" s="188">
        <f t="shared" si="0"/>
        <v>0.4437985344276536</v>
      </c>
    </row>
    <row r="24" spans="1:22" ht="15.75" x14ac:dyDescent="0.25">
      <c r="A24" s="68">
        <v>2020</v>
      </c>
      <c r="B24" s="66">
        <v>32493.867294725998</v>
      </c>
      <c r="C24" s="66">
        <v>22739.041564245996</v>
      </c>
      <c r="D24" s="66">
        <v>2443.2317318590003</v>
      </c>
      <c r="E24" s="66">
        <v>1442.5345514580004</v>
      </c>
      <c r="F24" s="66">
        <v>5869.0594471630002</v>
      </c>
      <c r="S24" t="s">
        <v>11</v>
      </c>
      <c r="T24" s="66">
        <f>VLOOKUP(MAX(A34:A39),$A$34:$H$39,6,0)</f>
        <v>5172.116332304</v>
      </c>
      <c r="U24" s="66">
        <f>VLOOKUP(MAX(A34:A39)-1,$A$34:$H$39,6,0)</f>
        <v>4738.2447797530003</v>
      </c>
      <c r="V24" s="188">
        <f t="shared" si="0"/>
        <v>9.156799040965069E-2</v>
      </c>
    </row>
    <row r="25" spans="1:22" ht="15.75" x14ac:dyDescent="0.25">
      <c r="A25" s="68">
        <v>2021</v>
      </c>
      <c r="B25" s="66">
        <v>37101.938433172996</v>
      </c>
      <c r="C25" s="66">
        <v>26409.259915402003</v>
      </c>
      <c r="D25" s="66">
        <v>2777.5869548060004</v>
      </c>
      <c r="E25" s="66">
        <v>1832.1458245429997</v>
      </c>
      <c r="F25" s="66">
        <v>6082.9457384220004</v>
      </c>
      <c r="S25" t="s">
        <v>91</v>
      </c>
      <c r="T25" s="66">
        <f>VLOOKUP(MAX(A34:A39),$A$34:$H$39,7,0)</f>
        <v>9161.7877200439998</v>
      </c>
      <c r="U25" s="66">
        <f>VLOOKUP(MAX(A34:A39)-1,$A$34:$H$39,7,0)</f>
        <v>7749.4471803929991</v>
      </c>
      <c r="V25" s="188">
        <f t="shared" si="0"/>
        <v>0.18225048919933107</v>
      </c>
    </row>
    <row r="26" spans="1:22" ht="15.75" x14ac:dyDescent="0.25">
      <c r="A26" s="68">
        <v>2022</v>
      </c>
      <c r="B26" s="66">
        <v>41121.857313633998</v>
      </c>
      <c r="C26" s="66">
        <v>29961.616936461</v>
      </c>
      <c r="D26" s="66">
        <v>3630.2442813590001</v>
      </c>
      <c r="E26" s="66">
        <v>1605.1675996839999</v>
      </c>
      <c r="F26" s="66">
        <v>5924.8284961300005</v>
      </c>
      <c r="I26" s="168"/>
      <c r="S26" t="s">
        <v>39</v>
      </c>
      <c r="T26" s="66">
        <f>VLOOKUP(MAX(A34:A39),$A$34:$H$39,8,0)</f>
        <v>2321.2472344840003</v>
      </c>
      <c r="U26" s="66">
        <f>VLOOKUP(MAX(A34:A39)-1,$A$34:$H$39,8,0)</f>
        <v>1746.0451723550002</v>
      </c>
      <c r="V26" s="188">
        <f t="shared" si="0"/>
        <v>0.32943137510766074</v>
      </c>
    </row>
    <row r="27" spans="1:22" ht="15.75" x14ac:dyDescent="0.25">
      <c r="A27" s="68">
        <v>2023</v>
      </c>
      <c r="B27" s="66">
        <v>43768.413292828009</v>
      </c>
      <c r="C27" s="66">
        <v>31749.687223223002</v>
      </c>
      <c r="D27" s="66">
        <v>3625.7895802530002</v>
      </c>
      <c r="E27" s="66">
        <v>1810.1334091770002</v>
      </c>
      <c r="F27" s="66">
        <v>6582.803080175001</v>
      </c>
      <c r="S27" t="s">
        <v>123</v>
      </c>
      <c r="T27" s="66">
        <f>VLOOKUP(MAX(A44:A49),$A$44:$F$49,2,0)</f>
        <v>8274.1727180215221</v>
      </c>
      <c r="U27" s="66">
        <f>VLOOKUP(MAX(A44:A49)-1,$A$44:$F$49,2,0)</f>
        <v>8379.3723292769737</v>
      </c>
      <c r="V27" s="189">
        <f t="shared" si="0"/>
        <v>-1.2554593246547952E-2</v>
      </c>
    </row>
    <row r="28" spans="1:22" ht="15.75" x14ac:dyDescent="0.25">
      <c r="S28" t="s">
        <v>124</v>
      </c>
      <c r="T28" s="66">
        <f>VLOOKUP(MAX(A44:A49),$A$44:$F$49,3,0)</f>
        <v>1135.8352346491447</v>
      </c>
      <c r="U28" s="65">
        <f>VLOOKUP(MAX(A44:A49)-1,$A$44:$F$49,3,0)</f>
        <v>1150.2764880780319</v>
      </c>
      <c r="V28" s="188">
        <f t="shared" si="0"/>
        <v>-1.255459324654784E-2</v>
      </c>
    </row>
    <row r="29" spans="1:22" ht="15.75" x14ac:dyDescent="0.25">
      <c r="S29" t="s">
        <v>125</v>
      </c>
      <c r="T29" s="182">
        <f>VLOOKUP(MAX(A44:A49),$A$44:$F$49,4,0)/100</f>
        <v>2.6206940306147626E-2</v>
      </c>
      <c r="U29" s="182">
        <f>VLOOKUP(MAX(A44:A49)-1,$A$44:$F$49,4,0)/100</f>
        <v>2.8603735027840017E-2</v>
      </c>
      <c r="V29" s="188">
        <f t="shared" si="0"/>
        <v>-8.3793068260476833E-2</v>
      </c>
    </row>
    <row r="30" spans="1:22" ht="15.75" x14ac:dyDescent="0.25">
      <c r="S30" t="s">
        <v>126</v>
      </c>
      <c r="T30" s="182">
        <f>ABS(VLOOKUP(MAX(A54:A120),$A$54:$E$120,4,0))/100</f>
        <v>2.620694030614763E-2</v>
      </c>
      <c r="U30" s="182">
        <f>ABS(VLOOKUP(MAX(A54:A120)-1,$A$54:$E$120,4,0))/100</f>
        <v>2.8603735027840013E-2</v>
      </c>
      <c r="V30" s="188">
        <f t="shared" si="0"/>
        <v>-8.3793068260476611E-2</v>
      </c>
    </row>
    <row r="31" spans="1:22" ht="15.75" x14ac:dyDescent="0.25">
      <c r="A31" s="67" t="s">
        <v>67</v>
      </c>
      <c r="B31" t="s">
        <v>210</v>
      </c>
      <c r="S31" t="s">
        <v>127</v>
      </c>
      <c r="T31" s="66">
        <f>VLOOKUP(MAX(A44:A49),$A$44:$F$49,5,0)</f>
        <v>914.00962089639484</v>
      </c>
      <c r="U31" s="65">
        <f>VLOOKUP(MAX(A44:A49)-1,$A$44:$F$49,5,0)</f>
        <v>797.68289428170783</v>
      </c>
      <c r="V31" s="188">
        <f t="shared" si="0"/>
        <v>0.14583078996502263</v>
      </c>
    </row>
    <row r="32" spans="1:22" ht="15.75" x14ac:dyDescent="0.25">
      <c r="S32" t="s">
        <v>128</v>
      </c>
      <c r="T32" s="192">
        <f>VLOOKUP(MAX(A44:A49),$A$44:$F$49,6,0)</f>
        <v>221.82561375275003</v>
      </c>
      <c r="U32" s="66">
        <f>VLOOKUP(MAX(A44:A49)-1,$A$44:$F$49,6,0)</f>
        <v>352.59359379632394</v>
      </c>
      <c r="V32" s="188">
        <f t="shared" si="0"/>
        <v>-0.37087452053684267</v>
      </c>
    </row>
    <row r="33" spans="1:22" x14ac:dyDescent="0.25">
      <c r="A33" s="67" t="s">
        <v>170</v>
      </c>
      <c r="B33" t="s">
        <v>107</v>
      </c>
      <c r="C33" t="s">
        <v>108</v>
      </c>
      <c r="D33" t="s">
        <v>109</v>
      </c>
      <c r="E33" t="s">
        <v>100</v>
      </c>
      <c r="F33" t="s">
        <v>101</v>
      </c>
      <c r="G33" t="s">
        <v>110</v>
      </c>
      <c r="H33" t="s">
        <v>102</v>
      </c>
      <c r="S33" t="s">
        <v>129</v>
      </c>
      <c r="T33" s="184">
        <f>+T31/T28</f>
        <v>0.80470264789657542</v>
      </c>
      <c r="U33" s="184">
        <f>+U31/U28</f>
        <v>0.69347057211830532</v>
      </c>
      <c r="V33" s="190"/>
    </row>
    <row r="34" spans="1:22" x14ac:dyDescent="0.25">
      <c r="A34" s="68">
        <v>2020</v>
      </c>
      <c r="B34" s="66">
        <v>38510.217135521008</v>
      </c>
      <c r="C34" s="66">
        <v>17512.037499942999</v>
      </c>
      <c r="D34" s="66">
        <v>3461.0433221940007</v>
      </c>
      <c r="E34" s="66">
        <v>2554.3967950429997</v>
      </c>
      <c r="F34" s="66">
        <v>4561.8194349480009</v>
      </c>
      <c r="G34" s="66">
        <v>9082.9919419539983</v>
      </c>
      <c r="H34" s="66">
        <v>1337.928141439</v>
      </c>
      <c r="S34" t="s">
        <v>130</v>
      </c>
      <c r="T34" s="184">
        <f>+T32/T28</f>
        <v>0.19529735210342469</v>
      </c>
      <c r="U34" s="184">
        <f>+U32/U28</f>
        <v>0.30652942788169452</v>
      </c>
      <c r="V34" s="190"/>
    </row>
    <row r="35" spans="1:22" x14ac:dyDescent="0.25">
      <c r="A35" s="68">
        <v>2021</v>
      </c>
      <c r="B35" s="66">
        <v>39051.307610764001</v>
      </c>
      <c r="C35" s="66">
        <v>17841.12001517</v>
      </c>
      <c r="D35" s="66">
        <v>5414.4168882110007</v>
      </c>
      <c r="E35" s="66">
        <v>2962.483971574999</v>
      </c>
      <c r="F35" s="66">
        <v>4769.3919878670004</v>
      </c>
      <c r="G35" s="66">
        <v>6495.6741636719998</v>
      </c>
      <c r="H35" s="66">
        <v>1568.2205842690003</v>
      </c>
    </row>
    <row r="36" spans="1:22" x14ac:dyDescent="0.25">
      <c r="A36" s="68">
        <v>2022</v>
      </c>
      <c r="B36" s="66">
        <v>41336.441386599006</v>
      </c>
      <c r="C36" s="66">
        <v>18992.778125116001</v>
      </c>
      <c r="D36" s="66">
        <v>4496.3315236230001</v>
      </c>
      <c r="E36" s="66">
        <v>3613.5946053590001</v>
      </c>
      <c r="F36" s="66">
        <v>4738.2447797530003</v>
      </c>
      <c r="G36" s="66">
        <v>7749.4471803929991</v>
      </c>
      <c r="H36" s="66">
        <v>1746.0451723550002</v>
      </c>
    </row>
    <row r="37" spans="1:22" x14ac:dyDescent="0.25">
      <c r="A37" s="68">
        <v>2023</v>
      </c>
      <c r="B37" s="66">
        <v>48536.669015423002</v>
      </c>
      <c r="C37" s="66">
        <v>20529.213891817002</v>
      </c>
      <c r="D37" s="66">
        <v>6135.0012415410001</v>
      </c>
      <c r="E37" s="66">
        <v>5217.3025952329999</v>
      </c>
      <c r="F37" s="66">
        <v>5172.116332304</v>
      </c>
      <c r="G37" s="66">
        <v>9161.7877200439998</v>
      </c>
      <c r="H37" s="66">
        <v>2321.2472344840003</v>
      </c>
    </row>
    <row r="41" spans="1:22" x14ac:dyDescent="0.25">
      <c r="A41" s="67" t="s">
        <v>67</v>
      </c>
      <c r="B41" t="s">
        <v>210</v>
      </c>
    </row>
    <row r="43" spans="1:22" ht="30" x14ac:dyDescent="0.25">
      <c r="A43" s="67" t="s">
        <v>170</v>
      </c>
      <c r="B43" t="s">
        <v>111</v>
      </c>
      <c r="C43" t="s">
        <v>131</v>
      </c>
      <c r="D43" s="70" t="s">
        <v>112</v>
      </c>
      <c r="E43" t="s">
        <v>113</v>
      </c>
      <c r="F43" t="s">
        <v>114</v>
      </c>
    </row>
    <row r="44" spans="1:22" x14ac:dyDescent="0.25">
      <c r="A44" s="68">
        <v>2020</v>
      </c>
      <c r="B44" s="66">
        <v>8712.8850117278671</v>
      </c>
      <c r="C44" s="65">
        <v>1196.0593679912104</v>
      </c>
      <c r="D44" s="66">
        <v>3.631659071343539</v>
      </c>
      <c r="E44" s="65">
        <v>960.12869642763064</v>
      </c>
      <c r="F44" s="65">
        <v>235.93067156357984</v>
      </c>
    </row>
    <row r="45" spans="1:22" x14ac:dyDescent="0.25">
      <c r="A45" s="68">
        <v>2021</v>
      </c>
      <c r="B45" s="66">
        <v>7877.2009714119995</v>
      </c>
      <c r="C45" s="65">
        <v>1081.3410257021596</v>
      </c>
      <c r="D45" s="66">
        <v>2.9106483268055681</v>
      </c>
      <c r="E45" s="65">
        <v>832.17084988923887</v>
      </c>
      <c r="F45" s="65">
        <v>249.17017581292086</v>
      </c>
    </row>
    <row r="46" spans="1:22" x14ac:dyDescent="0.25">
      <c r="A46" s="68">
        <v>2022</v>
      </c>
      <c r="B46" s="66">
        <v>8379.3723292769737</v>
      </c>
      <c r="C46" s="65">
        <v>1150.2764880780319</v>
      </c>
      <c r="D46" s="66">
        <v>2.8603735027840016</v>
      </c>
      <c r="E46" s="65">
        <v>797.68289428170783</v>
      </c>
      <c r="F46" s="65">
        <v>352.59359379632394</v>
      </c>
      <c r="I46" s="168"/>
    </row>
    <row r="47" spans="1:22" x14ac:dyDescent="0.25">
      <c r="A47" s="68">
        <v>2023</v>
      </c>
      <c r="B47" s="66">
        <v>8274.1727180215221</v>
      </c>
      <c r="C47" s="65">
        <v>1135.8352346491447</v>
      </c>
      <c r="D47" s="66">
        <v>2.6206940306147626</v>
      </c>
      <c r="E47" s="65">
        <v>914.00962089639484</v>
      </c>
      <c r="F47" s="65">
        <v>221.82561375275003</v>
      </c>
      <c r="J47" s="168"/>
    </row>
    <row r="51" spans="1:17" x14ac:dyDescent="0.25">
      <c r="A51" s="67" t="s">
        <v>67</v>
      </c>
      <c r="B51" t="s">
        <v>210</v>
      </c>
      <c r="G51" s="67" t="s">
        <v>67</v>
      </c>
      <c r="H51" t="s">
        <v>210</v>
      </c>
    </row>
    <row r="52" spans="1:17" x14ac:dyDescent="0.25">
      <c r="M52" s="67" t="s">
        <v>67</v>
      </c>
      <c r="N52" t="s">
        <v>210</v>
      </c>
    </row>
    <row r="53" spans="1:17" ht="60" x14ac:dyDescent="0.25">
      <c r="A53" s="67" t="s">
        <v>68</v>
      </c>
      <c r="B53" s="67" t="s">
        <v>95</v>
      </c>
      <c r="C53" s="70" t="s">
        <v>115</v>
      </c>
      <c r="D53" s="70" t="s">
        <v>116</v>
      </c>
      <c r="E53" s="70" t="s">
        <v>117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2020</v>
      </c>
      <c r="B54" s="69">
        <v>12</v>
      </c>
      <c r="C54" s="66">
        <v>-2.5077034123931869</v>
      </c>
      <c r="D54" s="66">
        <v>3.631659071343539</v>
      </c>
      <c r="E54" s="66">
        <v>-6.1393624837367256</v>
      </c>
      <c r="G54">
        <v>2020</v>
      </c>
      <c r="H54" s="69">
        <v>12</v>
      </c>
      <c r="I54" s="66">
        <v>-825.89309723579788</v>
      </c>
      <c r="J54" s="66">
        <v>-2021.9524652270079</v>
      </c>
      <c r="M54" s="67" t="s">
        <v>68</v>
      </c>
      <c r="N54" s="67" t="s">
        <v>95</v>
      </c>
      <c r="O54" t="s">
        <v>171</v>
      </c>
      <c r="P54" t="s">
        <v>172</v>
      </c>
      <c r="Q54" t="s">
        <v>104</v>
      </c>
    </row>
    <row r="55" spans="1:17" x14ac:dyDescent="0.25">
      <c r="A55">
        <v>2020</v>
      </c>
      <c r="B55" s="69">
        <v>11</v>
      </c>
      <c r="C55" s="66">
        <v>-2.3589600387115448</v>
      </c>
      <c r="D55" s="66">
        <v>3.1282322660925526</v>
      </c>
      <c r="E55" s="66">
        <v>-5.4871923048040969</v>
      </c>
      <c r="G55">
        <v>2020</v>
      </c>
      <c r="H55" s="69">
        <v>11</v>
      </c>
      <c r="I55" s="66">
        <v>-776.90559537408569</v>
      </c>
      <c r="J55" s="66">
        <v>-1807.165163689835</v>
      </c>
      <c r="M55">
        <v>2020</v>
      </c>
      <c r="N55" s="69">
        <v>12</v>
      </c>
      <c r="O55" s="66">
        <v>-0.75171112022318742</v>
      </c>
      <c r="P55" s="66">
        <v>0.96248043867786492</v>
      </c>
      <c r="Q55" s="66">
        <v>-1.7141915589010521</v>
      </c>
    </row>
    <row r="56" spans="1:17" x14ac:dyDescent="0.25">
      <c r="A56">
        <v>2020</v>
      </c>
      <c r="B56" s="69">
        <v>10</v>
      </c>
      <c r="C56" s="66">
        <v>-2.1999463868882136</v>
      </c>
      <c r="D56" s="66">
        <v>3.3110293547760898</v>
      </c>
      <c r="E56" s="66">
        <v>-5.5109757416643026</v>
      </c>
      <c r="G56">
        <v>2020</v>
      </c>
      <c r="H56" s="69">
        <v>10</v>
      </c>
      <c r="I56" s="66">
        <v>-724.53565530935748</v>
      </c>
      <c r="J56" s="66">
        <v>-1814.9980582156841</v>
      </c>
      <c r="M56">
        <v>2020</v>
      </c>
      <c r="N56" s="69">
        <v>11</v>
      </c>
      <c r="O56" s="66">
        <v>2.0024793422040423E-2</v>
      </c>
      <c r="P56" s="66">
        <v>0.2265117163199078</v>
      </c>
      <c r="Q56" s="66">
        <v>-0.20648692289786738</v>
      </c>
    </row>
    <row r="57" spans="1:17" x14ac:dyDescent="0.25">
      <c r="A57">
        <v>2020</v>
      </c>
      <c r="B57" s="69">
        <v>9</v>
      </c>
      <c r="C57" s="66">
        <v>-1.9905971250487036</v>
      </c>
      <c r="D57" s="66">
        <v>3.3354758758475072</v>
      </c>
      <c r="E57" s="66">
        <v>-5.3260730008962112</v>
      </c>
      <c r="G57">
        <v>2020</v>
      </c>
      <c r="H57" s="69">
        <v>9</v>
      </c>
      <c r="I57" s="66">
        <v>-655.58806389556401</v>
      </c>
      <c r="J57" s="66">
        <v>-1754.101743083022</v>
      </c>
      <c r="M57">
        <v>2020</v>
      </c>
      <c r="N57" s="69">
        <v>10</v>
      </c>
      <c r="O57" s="66">
        <v>-0.13304273569397498</v>
      </c>
      <c r="P57" s="66">
        <v>0.27362669242550974</v>
      </c>
      <c r="Q57" s="66">
        <v>-0.4066694281194847</v>
      </c>
    </row>
    <row r="58" spans="1:17" x14ac:dyDescent="0.25">
      <c r="A58">
        <v>2020</v>
      </c>
      <c r="B58" s="69">
        <v>8</v>
      </c>
      <c r="C58" s="66">
        <v>-1.705083399973558</v>
      </c>
      <c r="D58" s="66">
        <v>3.3513259658645684</v>
      </c>
      <c r="E58" s="66">
        <v>-5.0564093658381273</v>
      </c>
      <c r="G58">
        <v>2020</v>
      </c>
      <c r="H58" s="69">
        <v>8</v>
      </c>
      <c r="I58" s="66">
        <v>-561.55628424399561</v>
      </c>
      <c r="J58" s="66">
        <v>-1665.2900703511812</v>
      </c>
      <c r="M58">
        <v>2020</v>
      </c>
      <c r="N58" s="69">
        <v>9</v>
      </c>
      <c r="O58" s="66">
        <v>-0.20468928720551766</v>
      </c>
      <c r="P58" s="66">
        <v>0.25533073462638134</v>
      </c>
      <c r="Q58" s="66">
        <v>-0.460020021831899</v>
      </c>
    </row>
    <row r="59" spans="1:17" x14ac:dyDescent="0.25">
      <c r="A59">
        <v>2020</v>
      </c>
      <c r="B59" s="69">
        <v>7</v>
      </c>
      <c r="C59" s="66">
        <v>-1.6975127615407621</v>
      </c>
      <c r="D59" s="66">
        <v>3.4698949160249968</v>
      </c>
      <c r="E59" s="66">
        <v>-5.1674076775657589</v>
      </c>
      <c r="G59">
        <v>2020</v>
      </c>
      <c r="H59" s="69">
        <v>7</v>
      </c>
      <c r="I59" s="66">
        <v>-559.06295190157687</v>
      </c>
      <c r="J59" s="66">
        <v>-1701.846522365254</v>
      </c>
      <c r="M59">
        <v>2020</v>
      </c>
      <c r="N59" s="69">
        <v>8</v>
      </c>
      <c r="O59" s="66">
        <v>-0.11461006833155717</v>
      </c>
      <c r="P59" s="66">
        <v>0.19794480059464775</v>
      </c>
      <c r="Q59" s="66">
        <v>-0.31255486892620488</v>
      </c>
    </row>
    <row r="60" spans="1:17" x14ac:dyDescent="0.25">
      <c r="A60">
        <v>2020</v>
      </c>
      <c r="B60" s="69">
        <v>6</v>
      </c>
      <c r="C60" s="66">
        <v>-1.4093502337168433</v>
      </c>
      <c r="D60" s="66">
        <v>3.3880850450356568</v>
      </c>
      <c r="E60" s="66">
        <v>-4.7974352787525003</v>
      </c>
      <c r="G60">
        <v>2020</v>
      </c>
      <c r="H60" s="69">
        <v>6</v>
      </c>
      <c r="I60" s="66">
        <v>-464.1588091566141</v>
      </c>
      <c r="J60" s="66">
        <v>-1579.9989191608404</v>
      </c>
      <c r="M60">
        <v>2020</v>
      </c>
      <c r="N60" s="69">
        <v>7</v>
      </c>
      <c r="O60" s="66">
        <v>-0.11743914116927993</v>
      </c>
      <c r="P60" s="66">
        <v>0.298025037697974</v>
      </c>
      <c r="Q60" s="66">
        <v>-0.41546417886725395</v>
      </c>
    </row>
    <row r="61" spans="1:17" x14ac:dyDescent="0.25">
      <c r="A61">
        <v>2020</v>
      </c>
      <c r="B61" s="69">
        <v>5</v>
      </c>
      <c r="C61" s="66">
        <v>-1.3109146075027429</v>
      </c>
      <c r="D61" s="66">
        <v>3.3136904535350111</v>
      </c>
      <c r="E61" s="66">
        <v>-4.6246050610377551</v>
      </c>
      <c r="G61">
        <v>2020</v>
      </c>
      <c r="H61" s="69">
        <v>5</v>
      </c>
      <c r="I61" s="66">
        <v>-431.73978232491879</v>
      </c>
      <c r="J61" s="66">
        <v>-1523.0785979223137</v>
      </c>
      <c r="M61">
        <v>2020</v>
      </c>
      <c r="N61" s="69">
        <v>6</v>
      </c>
      <c r="O61" s="66">
        <v>-8.9504482276531058E-2</v>
      </c>
      <c r="P61" s="66">
        <v>0.26426590676140588</v>
      </c>
      <c r="Q61" s="66">
        <v>-0.35377038903793695</v>
      </c>
    </row>
    <row r="62" spans="1:17" x14ac:dyDescent="0.25">
      <c r="A62">
        <v>2020</v>
      </c>
      <c r="B62" s="69">
        <v>4</v>
      </c>
      <c r="C62" s="66">
        <v>-0.95829151148297043</v>
      </c>
      <c r="D62" s="66">
        <v>3.2919249786804481</v>
      </c>
      <c r="E62" s="66">
        <v>-4.2502164901634192</v>
      </c>
      <c r="G62">
        <v>2020</v>
      </c>
      <c r="H62" s="69">
        <v>4</v>
      </c>
      <c r="I62" s="66">
        <v>-315.6060403961967</v>
      </c>
      <c r="J62" s="66">
        <v>-1399.7765619474917</v>
      </c>
      <c r="M62">
        <v>2020</v>
      </c>
      <c r="N62" s="69">
        <v>5</v>
      </c>
      <c r="O62" s="66">
        <v>-0.27699748685178771</v>
      </c>
      <c r="P62" s="66">
        <v>0.22220639520272079</v>
      </c>
      <c r="Q62" s="66">
        <v>-0.4992038820545085</v>
      </c>
    </row>
    <row r="63" spans="1:17" x14ac:dyDescent="0.25">
      <c r="A63">
        <v>2020</v>
      </c>
      <c r="B63" s="69">
        <v>3</v>
      </c>
      <c r="C63" s="66">
        <v>-5.8799023220565363E-2</v>
      </c>
      <c r="D63" s="66">
        <v>3.1995447792832183</v>
      </c>
      <c r="E63" s="66">
        <v>-3.2583438025037839</v>
      </c>
      <c r="G63">
        <v>2020</v>
      </c>
      <c r="H63" s="69">
        <v>3</v>
      </c>
      <c r="I63" s="66">
        <v>-19.365012290559626</v>
      </c>
      <c r="J63" s="66">
        <v>-1073.1108159001794</v>
      </c>
      <c r="M63">
        <v>2020</v>
      </c>
      <c r="N63" s="69">
        <v>4</v>
      </c>
      <c r="O63" s="66">
        <v>-0.72295739495844846</v>
      </c>
      <c r="P63" s="66">
        <v>0.2606108596327496</v>
      </c>
      <c r="Q63" s="66">
        <v>-0.98356825459119823</v>
      </c>
    </row>
    <row r="64" spans="1:17" x14ac:dyDescent="0.25">
      <c r="A64">
        <v>2020</v>
      </c>
      <c r="B64" s="69">
        <v>2</v>
      </c>
      <c r="C64" s="66">
        <v>-6.2779198158112264E-4</v>
      </c>
      <c r="D64" s="66">
        <v>2.9842337657691944</v>
      </c>
      <c r="E64" s="66">
        <v>-2.9848615577507758</v>
      </c>
      <c r="G64">
        <v>2020</v>
      </c>
      <c r="H64" s="69">
        <v>2</v>
      </c>
      <c r="I64" s="66">
        <v>-0.20675852715495147</v>
      </c>
      <c r="J64" s="66">
        <v>-983.04151303054391</v>
      </c>
      <c r="M64">
        <v>2020</v>
      </c>
      <c r="N64" s="69">
        <v>3</v>
      </c>
      <c r="O64" s="66">
        <v>-0.2069146937467683</v>
      </c>
      <c r="P64" s="66">
        <v>0.45307918220756482</v>
      </c>
      <c r="Q64" s="66">
        <v>-0.65999387595433312</v>
      </c>
    </row>
    <row r="65" spans="1:17" x14ac:dyDescent="0.25">
      <c r="A65">
        <v>2020</v>
      </c>
      <c r="B65" s="69">
        <v>1</v>
      </c>
      <c r="C65" s="66">
        <v>-3.1293470893793744E-2</v>
      </c>
      <c r="D65" s="66">
        <v>2.9310159955268529</v>
      </c>
      <c r="E65" s="66">
        <v>-2.9623094664206469</v>
      </c>
      <c r="G65">
        <v>2020</v>
      </c>
      <c r="H65" s="69">
        <v>1</v>
      </c>
      <c r="I65" s="66">
        <v>-10.306267269090153</v>
      </c>
      <c r="J65" s="66">
        <v>-975.61415281492339</v>
      </c>
      <c r="M65">
        <v>2020</v>
      </c>
      <c r="N65" s="69">
        <v>2</v>
      </c>
      <c r="O65" s="66">
        <v>3.8930615651901368E-2</v>
      </c>
      <c r="P65" s="66">
        <v>0.13748521001957667</v>
      </c>
      <c r="Q65" s="66">
        <v>-9.8554594367675288E-2</v>
      </c>
    </row>
    <row r="66" spans="1:17" x14ac:dyDescent="0.25">
      <c r="A66">
        <v>2021</v>
      </c>
      <c r="B66" s="69">
        <v>12</v>
      </c>
      <c r="C66" s="66">
        <v>-0.72029749598536996</v>
      </c>
      <c r="D66" s="66">
        <v>2.9106483268055681</v>
      </c>
      <c r="E66" s="66">
        <v>-3.6309458227909381</v>
      </c>
      <c r="G66">
        <v>2021</v>
      </c>
      <c r="H66" s="69">
        <v>12</v>
      </c>
      <c r="I66" s="66">
        <v>-267.59922383833452</v>
      </c>
      <c r="J66" s="66">
        <v>-1348.9402495404943</v>
      </c>
      <c r="M66">
        <v>2020</v>
      </c>
      <c r="N66" s="69">
        <v>1</v>
      </c>
      <c r="O66" s="66">
        <v>5.1207588989923988E-2</v>
      </c>
      <c r="P66" s="66">
        <v>8.0092097177235491E-2</v>
      </c>
      <c r="Q66" s="66">
        <v>-2.8884508187311492E-2</v>
      </c>
    </row>
    <row r="67" spans="1:17" x14ac:dyDescent="0.25">
      <c r="A67">
        <v>2021</v>
      </c>
      <c r="B67" s="69">
        <v>11</v>
      </c>
      <c r="C67" s="66">
        <v>-0.51718735369820545</v>
      </c>
      <c r="D67" s="66">
        <v>3.0810861403254597</v>
      </c>
      <c r="E67" s="66">
        <v>-3.5982734940236654</v>
      </c>
      <c r="G67">
        <v>2021</v>
      </c>
      <c r="H67" s="69">
        <v>11</v>
      </c>
      <c r="I67" s="66">
        <v>-192.14135159433209</v>
      </c>
      <c r="J67" s="66">
        <v>-1336.8020845908122</v>
      </c>
      <c r="M67">
        <v>2021</v>
      </c>
      <c r="N67" s="69">
        <v>12</v>
      </c>
      <c r="O67" s="66">
        <v>-0.86949588359378471</v>
      </c>
      <c r="P67" s="66">
        <v>0.68279319952011686</v>
      </c>
      <c r="Q67" s="66">
        <v>-1.5522890831139018</v>
      </c>
    </row>
    <row r="68" spans="1:17" x14ac:dyDescent="0.25">
      <c r="A68">
        <v>2021</v>
      </c>
      <c r="B68" s="69">
        <v>10</v>
      </c>
      <c r="C68" s="66">
        <v>-0.55022427794663176</v>
      </c>
      <c r="D68" s="66">
        <v>3.1029088976019978</v>
      </c>
      <c r="E68" s="66">
        <v>-3.6531331755486298</v>
      </c>
      <c r="G68">
        <v>2021</v>
      </c>
      <c r="H68" s="69">
        <v>10</v>
      </c>
      <c r="I68" s="66">
        <v>-204.41496817103649</v>
      </c>
      <c r="J68" s="66">
        <v>-1357.1831192020959</v>
      </c>
      <c r="M68">
        <v>2021</v>
      </c>
      <c r="N68" s="69">
        <v>11</v>
      </c>
      <c r="O68" s="66">
        <v>5.0788739340767011E-2</v>
      </c>
      <c r="P68" s="66">
        <v>0.17897802101933202</v>
      </c>
      <c r="Q68" s="66">
        <v>-0.128189281678565</v>
      </c>
    </row>
    <row r="69" spans="1:17" x14ac:dyDescent="0.25">
      <c r="A69">
        <v>2021</v>
      </c>
      <c r="B69" s="69">
        <v>9</v>
      </c>
      <c r="C69" s="66">
        <v>-0.58006086999250495</v>
      </c>
      <c r="D69" s="66">
        <v>3.0505959115050141</v>
      </c>
      <c r="E69" s="66">
        <v>-3.6306567814975188</v>
      </c>
      <c r="G69">
        <v>2021</v>
      </c>
      <c r="H69" s="69">
        <v>9</v>
      </c>
      <c r="I69" s="66">
        <v>-215.49962266165667</v>
      </c>
      <c r="J69" s="66">
        <v>-1348.8328672072118</v>
      </c>
      <c r="M69">
        <v>2021</v>
      </c>
      <c r="N69" s="69">
        <v>10</v>
      </c>
      <c r="O69" s="66">
        <v>-8.8104701711451128E-2</v>
      </c>
      <c r="P69" s="66">
        <v>0.29488080419592894</v>
      </c>
      <c r="Q69" s="66">
        <v>-0.38298550590738001</v>
      </c>
    </row>
    <row r="70" spans="1:17" x14ac:dyDescent="0.25">
      <c r="A70">
        <v>2021</v>
      </c>
      <c r="B70" s="69">
        <v>8</v>
      </c>
      <c r="C70" s="66">
        <v>-0.73866657000627811</v>
      </c>
      <c r="D70" s="66">
        <v>2.9876694107653012</v>
      </c>
      <c r="E70" s="66">
        <v>-3.7263359807715801</v>
      </c>
      <c r="G70">
        <v>2021</v>
      </c>
      <c r="H70" s="69">
        <v>8</v>
      </c>
      <c r="I70" s="66">
        <v>-274.42355680911544</v>
      </c>
      <c r="J70" s="66">
        <v>-1384.3788459256107</v>
      </c>
      <c r="M70">
        <v>2021</v>
      </c>
      <c r="N70" s="69">
        <v>9</v>
      </c>
      <c r="O70" s="66">
        <v>-2.2849673895653577E-2</v>
      </c>
      <c r="P70" s="66">
        <v>0.28927510234327369</v>
      </c>
      <c r="Q70" s="66">
        <v>-0.31212477623892726</v>
      </c>
    </row>
    <row r="71" spans="1:17" x14ac:dyDescent="0.25">
      <c r="A71">
        <v>2021</v>
      </c>
      <c r="B71" s="69">
        <v>7</v>
      </c>
      <c r="C71" s="66">
        <v>-0.7006592172978362</v>
      </c>
      <c r="D71" s="66">
        <v>2.9731574892565908</v>
      </c>
      <c r="E71" s="66">
        <v>-3.6738167065544274</v>
      </c>
      <c r="G71">
        <v>2021</v>
      </c>
      <c r="H71" s="69">
        <v>7</v>
      </c>
      <c r="I71" s="66">
        <v>-260.30336599682437</v>
      </c>
      <c r="J71" s="66">
        <v>-1364.8673009106769</v>
      </c>
      <c r="M71">
        <v>2021</v>
      </c>
      <c r="N71" s="69">
        <v>8</v>
      </c>
      <c r="O71" s="66">
        <v>-0.13960823806404382</v>
      </c>
      <c r="P71" s="66">
        <v>0.18998836336697542</v>
      </c>
      <c r="Q71" s="66">
        <v>-0.32959660143101921</v>
      </c>
    </row>
    <row r="72" spans="1:17" x14ac:dyDescent="0.25">
      <c r="A72">
        <v>2021</v>
      </c>
      <c r="B72" s="69">
        <v>6</v>
      </c>
      <c r="C72" s="66">
        <v>-0.83632146645358507</v>
      </c>
      <c r="D72" s="66">
        <v>2.9896673529531022</v>
      </c>
      <c r="E72" s="66">
        <v>-3.8259888194066871</v>
      </c>
      <c r="G72">
        <v>2021</v>
      </c>
      <c r="H72" s="69">
        <v>6</v>
      </c>
      <c r="I72" s="66">
        <v>-310.70353090171318</v>
      </c>
      <c r="J72" s="66">
        <v>-1421.4010796841233</v>
      </c>
      <c r="M72">
        <v>2021</v>
      </c>
      <c r="N72" s="69">
        <v>7</v>
      </c>
      <c r="O72" s="66">
        <v>3.1553413938215272E-2</v>
      </c>
      <c r="P72" s="66">
        <v>0.24768688733110786</v>
      </c>
      <c r="Q72" s="66">
        <v>-0.2161334733928926</v>
      </c>
    </row>
    <row r="73" spans="1:17" x14ac:dyDescent="0.25">
      <c r="A73">
        <v>2021</v>
      </c>
      <c r="B73" s="69">
        <v>5</v>
      </c>
      <c r="C73" s="66">
        <v>-0.97443141858634374</v>
      </c>
      <c r="D73" s="66">
        <v>3.0012480486743227</v>
      </c>
      <c r="E73" s="66">
        <v>-3.975679467260667</v>
      </c>
      <c r="G73">
        <v>2021</v>
      </c>
      <c r="H73" s="69">
        <v>5</v>
      </c>
      <c r="I73" s="66">
        <v>-362.01304704062039</v>
      </c>
      <c r="J73" s="66">
        <v>-1477.0129642246684</v>
      </c>
      <c r="M73">
        <v>2021</v>
      </c>
      <c r="N73" s="69">
        <v>6</v>
      </c>
      <c r="O73" s="66">
        <v>5.8764962857619951E-2</v>
      </c>
      <c r="P73" s="66">
        <v>0.22268886267905902</v>
      </c>
      <c r="Q73" s="66">
        <v>-0.16392389982143904</v>
      </c>
    </row>
    <row r="74" spans="1:17" x14ac:dyDescent="0.25">
      <c r="A74">
        <v>2021</v>
      </c>
      <c r="B74" s="69">
        <v>4</v>
      </c>
      <c r="C74" s="66">
        <v>-1.3297035091791309</v>
      </c>
      <c r="D74" s="66">
        <v>3.0329529786113696</v>
      </c>
      <c r="E74" s="66">
        <v>-4.3626564877905016</v>
      </c>
      <c r="G74">
        <v>2021</v>
      </c>
      <c r="H74" s="69">
        <v>4</v>
      </c>
      <c r="I74" s="66">
        <v>-494.00092180616491</v>
      </c>
      <c r="J74" s="66">
        <v>-1620.7796035844119</v>
      </c>
      <c r="M74">
        <v>2021</v>
      </c>
      <c r="N74" s="69">
        <v>5</v>
      </c>
      <c r="O74" s="66">
        <v>0.10971609088774843</v>
      </c>
      <c r="P74" s="66">
        <v>0.16527921650776317</v>
      </c>
      <c r="Q74" s="66">
        <v>-5.5563125620014746E-2</v>
      </c>
    </row>
    <row r="75" spans="1:17" x14ac:dyDescent="0.25">
      <c r="A75">
        <v>2021</v>
      </c>
      <c r="B75" s="69">
        <v>3</v>
      </c>
      <c r="C75" s="66">
        <v>-2.0043169186396441</v>
      </c>
      <c r="D75" s="66">
        <v>3.0525838941905574</v>
      </c>
      <c r="E75" s="66">
        <v>-5.0569008128302011</v>
      </c>
      <c r="G75">
        <v>2021</v>
      </c>
      <c r="H75" s="69">
        <v>3</v>
      </c>
      <c r="I75" s="66">
        <v>-744.62795545370739</v>
      </c>
      <c r="J75" s="66">
        <v>-1878.6997595897383</v>
      </c>
      <c r="M75">
        <v>2021</v>
      </c>
      <c r="N75" s="69">
        <v>4</v>
      </c>
      <c r="O75" s="66">
        <v>3.3717609715727112E-2</v>
      </c>
      <c r="P75" s="66">
        <v>0.21139847352624766</v>
      </c>
      <c r="Q75" s="66">
        <v>-0.17768086381052053</v>
      </c>
    </row>
    <row r="76" spans="1:17" x14ac:dyDescent="0.25">
      <c r="A76">
        <v>2021</v>
      </c>
      <c r="B76" s="69">
        <v>2</v>
      </c>
      <c r="C76" s="66">
        <v>-1.9847836907823997</v>
      </c>
      <c r="D76" s="66">
        <v>3.2512423013525025</v>
      </c>
      <c r="E76" s="66">
        <v>-5.2360259921349019</v>
      </c>
      <c r="G76">
        <v>2021</v>
      </c>
      <c r="H76" s="69">
        <v>2</v>
      </c>
      <c r="I76" s="66">
        <v>-737.37112526508474</v>
      </c>
      <c r="J76" s="66">
        <v>-1945.2469282513016</v>
      </c>
      <c r="M76">
        <v>2021</v>
      </c>
      <c r="N76" s="69">
        <v>3</v>
      </c>
      <c r="O76" s="66">
        <v>-0.20296140640904442</v>
      </c>
      <c r="P76" s="66">
        <v>0.20299257096425563</v>
      </c>
      <c r="Q76" s="66">
        <v>-0.40595397737330002</v>
      </c>
    </row>
    <row r="77" spans="1:17" x14ac:dyDescent="0.25">
      <c r="A77">
        <v>2021</v>
      </c>
      <c r="B77" s="69">
        <v>1</v>
      </c>
      <c r="C77" s="66">
        <v>-1.954756789721197</v>
      </c>
      <c r="D77" s="66">
        <v>3.2782045948525083</v>
      </c>
      <c r="E77" s="66">
        <v>-5.2329613845737057</v>
      </c>
      <c r="G77">
        <v>2021</v>
      </c>
      <c r="H77" s="69">
        <v>1</v>
      </c>
      <c r="I77" s="66">
        <v>-726.21576867557417</v>
      </c>
      <c r="J77" s="66">
        <v>-1944.1083895095783</v>
      </c>
      <c r="M77">
        <v>2021</v>
      </c>
      <c r="N77" s="69">
        <v>2</v>
      </c>
      <c r="O77" s="66">
        <v>4.4847703412539928E-3</v>
      </c>
      <c r="P77" s="66">
        <v>9.4917217302481732E-2</v>
      </c>
      <c r="Q77" s="66">
        <v>-9.0432446961227736E-2</v>
      </c>
    </row>
    <row r="78" spans="1:17" x14ac:dyDescent="0.25">
      <c r="A78">
        <v>2022</v>
      </c>
      <c r="B78" s="69">
        <v>12</v>
      </c>
      <c r="C78" s="66">
        <v>-7.3250187759770644E-2</v>
      </c>
      <c r="D78" s="66">
        <v>2.8603735027840012</v>
      </c>
      <c r="E78" s="66">
        <v>-2.9336236905437723</v>
      </c>
      <c r="G78">
        <v>2022</v>
      </c>
      <c r="H78" s="69">
        <v>12</v>
      </c>
      <c r="I78" s="66">
        <v>-29.456981280716377</v>
      </c>
      <c r="J78" s="66">
        <v>-1179.7334693587482</v>
      </c>
      <c r="M78">
        <v>2021</v>
      </c>
      <c r="N78" s="69">
        <v>1</v>
      </c>
      <c r="O78" s="66">
        <v>0.31369682060727588</v>
      </c>
      <c r="P78" s="66">
        <v>0.12976960804902621</v>
      </c>
      <c r="Q78" s="66">
        <v>0.1839272125582497</v>
      </c>
    </row>
    <row r="79" spans="1:17" x14ac:dyDescent="0.25">
      <c r="A79">
        <v>2022</v>
      </c>
      <c r="B79" s="69">
        <v>11</v>
      </c>
      <c r="C79" s="66">
        <v>-0.16787275709392913</v>
      </c>
      <c r="D79" s="66">
        <v>3.0653746205659695</v>
      </c>
      <c r="E79" s="66">
        <v>-3.2332473776598993</v>
      </c>
      <c r="G79">
        <v>2022</v>
      </c>
      <c r="H79" s="69">
        <v>11</v>
      </c>
      <c r="I79" s="66">
        <v>-67.508696079738144</v>
      </c>
      <c r="J79" s="66">
        <v>-1300.2247556280004</v>
      </c>
      <c r="M79">
        <v>2022</v>
      </c>
      <c r="N79" s="69">
        <v>12</v>
      </c>
      <c r="O79" s="66">
        <v>-0.70864637763778004</v>
      </c>
      <c r="P79" s="66">
        <v>0.42578573782821888</v>
      </c>
      <c r="Q79" s="66">
        <v>-1.1344321154659991</v>
      </c>
    </row>
    <row r="80" spans="1:17" x14ac:dyDescent="0.25">
      <c r="A80">
        <v>2022</v>
      </c>
      <c r="B80" s="69">
        <v>10</v>
      </c>
      <c r="C80" s="66">
        <v>-0.16900165599618394</v>
      </c>
      <c r="D80" s="66">
        <v>2.981342207060071</v>
      </c>
      <c r="E80" s="66">
        <v>-3.1503438630562548</v>
      </c>
      <c r="G80">
        <v>2022</v>
      </c>
      <c r="H80" s="69">
        <v>10</v>
      </c>
      <c r="I80" s="66">
        <v>-67.96267380796732</v>
      </c>
      <c r="J80" s="66">
        <v>-1266.8857656203002</v>
      </c>
      <c r="M80">
        <v>2022</v>
      </c>
      <c r="N80" s="69">
        <v>11</v>
      </c>
      <c r="O80" s="66">
        <v>4.8049209783622884E-2</v>
      </c>
      <c r="P80" s="66">
        <v>0.2493782066120187</v>
      </c>
      <c r="Q80" s="66">
        <v>-0.20132899682839578</v>
      </c>
    </row>
    <row r="81" spans="1:17" x14ac:dyDescent="0.25">
      <c r="A81">
        <v>2022</v>
      </c>
      <c r="B81" s="69">
        <v>9</v>
      </c>
      <c r="C81" s="66">
        <v>-0.10326054576598807</v>
      </c>
      <c r="D81" s="66">
        <v>2.8931702268734196</v>
      </c>
      <c r="E81" s="66">
        <v>-2.9964307726394082</v>
      </c>
      <c r="G81">
        <v>2022</v>
      </c>
      <c r="H81" s="69">
        <v>9</v>
      </c>
      <c r="I81" s="66">
        <v>-41.525408421352907</v>
      </c>
      <c r="J81" s="66">
        <v>-1204.9908386320549</v>
      </c>
      <c r="M81">
        <v>2022</v>
      </c>
      <c r="N81" s="69">
        <v>10</v>
      </c>
      <c r="O81" s="66">
        <v>-0.14713513670277845</v>
      </c>
      <c r="P81" s="66">
        <v>0.36059258336384037</v>
      </c>
      <c r="Q81" s="66">
        <v>-0.50772772006661882</v>
      </c>
    </row>
    <row r="82" spans="1:17" x14ac:dyDescent="0.25">
      <c r="A82">
        <v>2022</v>
      </c>
      <c r="B82" s="69">
        <v>8</v>
      </c>
      <c r="C82" s="66">
        <v>-0.17989115172369644</v>
      </c>
      <c r="D82" s="66">
        <v>2.9374943778236799</v>
      </c>
      <c r="E82" s="66">
        <v>-3.1173855295473758</v>
      </c>
      <c r="G82">
        <v>2022</v>
      </c>
      <c r="H82" s="69">
        <v>8</v>
      </c>
      <c r="I82" s="66">
        <v>-72.341798034293788</v>
      </c>
      <c r="J82" s="66">
        <v>-1253.6318335430385</v>
      </c>
      <c r="M82">
        <v>2022</v>
      </c>
      <c r="N82" s="69">
        <v>9</v>
      </c>
      <c r="O82" s="66">
        <v>5.5521324320914826E-2</v>
      </c>
      <c r="P82" s="66">
        <v>0.22291772014873998</v>
      </c>
      <c r="Q82" s="66">
        <v>-0.16739639582782515</v>
      </c>
    </row>
    <row r="83" spans="1:17" x14ac:dyDescent="0.25">
      <c r="A83">
        <v>2022</v>
      </c>
      <c r="B83" s="69">
        <v>7</v>
      </c>
      <c r="C83" s="66">
        <v>-0.25520160031444744</v>
      </c>
      <c r="D83" s="66">
        <v>2.9011820116076437</v>
      </c>
      <c r="E83" s="66">
        <v>-3.1563836119220907</v>
      </c>
      <c r="G83">
        <v>2022</v>
      </c>
      <c r="H83" s="69">
        <v>7</v>
      </c>
      <c r="I83" s="66">
        <v>-102.627296846332</v>
      </c>
      <c r="J83" s="66">
        <v>-1269.3146026611637</v>
      </c>
      <c r="M83">
        <v>2022</v>
      </c>
      <c r="N83" s="69">
        <v>8</v>
      </c>
      <c r="O83" s="66">
        <v>-5.3664241795136597E-2</v>
      </c>
      <c r="P83" s="66">
        <v>0.21182987637139239</v>
      </c>
      <c r="Q83" s="66">
        <v>-0.26549411816652896</v>
      </c>
    </row>
    <row r="84" spans="1:17" x14ac:dyDescent="0.25">
      <c r="A84">
        <v>2022</v>
      </c>
      <c r="B84" s="69">
        <v>6</v>
      </c>
      <c r="C84" s="66">
        <v>-0.34911927925257857</v>
      </c>
      <c r="D84" s="66">
        <v>2.9228573165747371</v>
      </c>
      <c r="E84" s="66">
        <v>-3.2719765958273159</v>
      </c>
      <c r="G84">
        <v>2022</v>
      </c>
      <c r="H84" s="69">
        <v>6</v>
      </c>
      <c r="I84" s="66">
        <v>-140.39554557057963</v>
      </c>
      <c r="J84" s="66">
        <v>-1315.7994031403839</v>
      </c>
      <c r="M84">
        <v>2022</v>
      </c>
      <c r="N84" s="69">
        <v>7</v>
      </c>
      <c r="O84" s="66">
        <v>0.12306776241266205</v>
      </c>
      <c r="P84" s="66">
        <v>0.20714600278065745</v>
      </c>
      <c r="Q84" s="66">
        <v>-8.4078240367995369E-2</v>
      </c>
    </row>
    <row r="85" spans="1:17" x14ac:dyDescent="0.25">
      <c r="A85">
        <v>2022</v>
      </c>
      <c r="B85" s="69">
        <v>5</v>
      </c>
      <c r="C85" s="66">
        <v>-0.30427592915038737</v>
      </c>
      <c r="D85" s="66">
        <v>2.8740707673512502</v>
      </c>
      <c r="E85" s="66">
        <v>-3.1783466965016389</v>
      </c>
      <c r="G85">
        <v>2022</v>
      </c>
      <c r="H85" s="69">
        <v>5</v>
      </c>
      <c r="I85" s="66">
        <v>-122.36214845688204</v>
      </c>
      <c r="J85" s="66">
        <v>-1278.1468827018414</v>
      </c>
      <c r="M85">
        <v>2022</v>
      </c>
      <c r="N85" s="69">
        <v>6</v>
      </c>
      <c r="O85" s="66">
        <v>9.4456588789467756E-3</v>
      </c>
      <c r="P85" s="66">
        <v>0.25451385811797683</v>
      </c>
      <c r="Q85" s="66">
        <v>-0.24506819923903012</v>
      </c>
    </row>
    <row r="86" spans="1:17" x14ac:dyDescent="0.25">
      <c r="A86">
        <v>2022</v>
      </c>
      <c r="B86" s="69">
        <v>4</v>
      </c>
      <c r="C86" s="66">
        <v>-0.55880936380382473</v>
      </c>
      <c r="D86" s="66">
        <v>2.8744583822290068</v>
      </c>
      <c r="E86" s="66">
        <v>-3.4332677460328318</v>
      </c>
      <c r="G86">
        <v>2022</v>
      </c>
      <c r="H86" s="69">
        <v>4</v>
      </c>
      <c r="I86" s="66">
        <v>-224.72074778897215</v>
      </c>
      <c r="J86" s="66">
        <v>-1380.661358278722</v>
      </c>
      <c r="M86">
        <v>2022</v>
      </c>
      <c r="N86" s="69">
        <v>5</v>
      </c>
      <c r="O86" s="66">
        <v>0.35589277453784884</v>
      </c>
      <c r="P86" s="66">
        <v>0.15230277124782468</v>
      </c>
      <c r="Q86" s="66">
        <v>0.20359000329002422</v>
      </c>
    </row>
    <row r="87" spans="1:17" x14ac:dyDescent="0.25">
      <c r="A87">
        <v>2022</v>
      </c>
      <c r="B87" s="69">
        <v>3</v>
      </c>
      <c r="C87" s="66">
        <v>-0.78662362189752111</v>
      </c>
      <c r="D87" s="66">
        <v>2.8528061712074839</v>
      </c>
      <c r="E87" s="66">
        <v>-3.6394297931050055</v>
      </c>
      <c r="G87">
        <v>2022</v>
      </c>
      <c r="H87" s="69">
        <v>3</v>
      </c>
      <c r="I87" s="66">
        <v>-316.33444246173673</v>
      </c>
      <c r="J87" s="66">
        <v>-1463.5677882433217</v>
      </c>
      <c r="M87">
        <v>2022</v>
      </c>
      <c r="N87" s="69">
        <v>4</v>
      </c>
      <c r="O87" s="66">
        <v>0.25896369693729232</v>
      </c>
      <c r="P87" s="66">
        <v>0.21694908640067806</v>
      </c>
      <c r="Q87" s="66">
        <v>4.2014610536614254E-2</v>
      </c>
    </row>
    <row r="88" spans="1:17" x14ac:dyDescent="0.25">
      <c r="A88">
        <v>2022</v>
      </c>
      <c r="B88" s="69">
        <v>2</v>
      </c>
      <c r="C88" s="66">
        <v>-0.75526722934977031</v>
      </c>
      <c r="D88" s="66">
        <v>2.7731524071261466</v>
      </c>
      <c r="E88" s="66">
        <v>-3.5284196364759164</v>
      </c>
      <c r="G88">
        <v>2022</v>
      </c>
      <c r="H88" s="69">
        <v>2</v>
      </c>
      <c r="I88" s="66">
        <v>-303.72471821994901</v>
      </c>
      <c r="J88" s="66">
        <v>-1418.9259353580196</v>
      </c>
      <c r="M88">
        <v>2022</v>
      </c>
      <c r="N88" s="69">
        <v>3</v>
      </c>
      <c r="O88" s="66">
        <v>-0.21885882732443246</v>
      </c>
      <c r="P88" s="66">
        <v>0.26718498970098908</v>
      </c>
      <c r="Q88" s="66">
        <v>-0.4860438170254216</v>
      </c>
    </row>
    <row r="89" spans="1:17" x14ac:dyDescent="0.25">
      <c r="A89">
        <v>2022</v>
      </c>
      <c r="B89" s="69">
        <v>1</v>
      </c>
      <c r="C89" s="66">
        <v>-0.78887461214183519</v>
      </c>
      <c r="D89" s="66">
        <v>2.6204115385714823</v>
      </c>
      <c r="E89" s="66">
        <v>-3.4092861507133176</v>
      </c>
      <c r="G89">
        <v>2022</v>
      </c>
      <c r="H89" s="69">
        <v>1</v>
      </c>
      <c r="I89" s="66">
        <v>-317.23966031192572</v>
      </c>
      <c r="J89" s="66">
        <v>-1371.0173501742595</v>
      </c>
      <c r="M89">
        <v>2022</v>
      </c>
      <c r="N89" s="69">
        <v>2</v>
      </c>
      <c r="O89" s="66">
        <v>3.7750561405562565E-2</v>
      </c>
      <c r="P89" s="66">
        <v>0.24042852140120863</v>
      </c>
      <c r="Q89" s="66">
        <v>-0.20267795999564603</v>
      </c>
    </row>
    <row r="90" spans="1:17" x14ac:dyDescent="0.25">
      <c r="A90">
        <v>2023</v>
      </c>
      <c r="B90" s="69">
        <v>12</v>
      </c>
      <c r="C90" s="66">
        <v>-1.5102584553779304</v>
      </c>
      <c r="D90" s="66">
        <v>2.620694030614763</v>
      </c>
      <c r="E90" s="66">
        <v>-4.1309524859926929</v>
      </c>
      <c r="G90">
        <v>2023</v>
      </c>
      <c r="H90" s="69">
        <v>12</v>
      </c>
      <c r="I90" s="66">
        <v>-654.56125247961381</v>
      </c>
      <c r="J90" s="66">
        <v>-1790.3964871287585</v>
      </c>
      <c r="M90">
        <v>2022</v>
      </c>
      <c r="N90" s="69">
        <v>1</v>
      </c>
      <c r="O90" s="66">
        <v>0.16636340742350667</v>
      </c>
      <c r="P90" s="66">
        <v>5.1344148810456444E-2</v>
      </c>
      <c r="Q90" s="66">
        <v>0.11501925861305022</v>
      </c>
    </row>
    <row r="91" spans="1:17" x14ac:dyDescent="0.25">
      <c r="A91">
        <v>2023</v>
      </c>
      <c r="B91" s="69">
        <v>11</v>
      </c>
      <c r="C91" s="66">
        <v>-0.85165059419844613</v>
      </c>
      <c r="D91" s="66">
        <v>2.2632038660050671</v>
      </c>
      <c r="E91" s="66">
        <v>-3.1148544602035129</v>
      </c>
      <c r="G91">
        <v>2023</v>
      </c>
      <c r="H91" s="69">
        <v>11</v>
      </c>
      <c r="I91" s="66">
        <v>-369.11396034796104</v>
      </c>
      <c r="J91" s="66">
        <v>-1350.0093507189224</v>
      </c>
      <c r="M91">
        <v>2023</v>
      </c>
      <c r="N91" s="69">
        <v>12</v>
      </c>
      <c r="O91" s="66">
        <v>-1.316129501265404</v>
      </c>
      <c r="P91" s="66">
        <v>0.75255792406856847</v>
      </c>
      <c r="Q91" s="66">
        <v>-2.0686874253339727</v>
      </c>
    </row>
    <row r="92" spans="1:17" x14ac:dyDescent="0.25">
      <c r="A92">
        <v>2023</v>
      </c>
      <c r="B92" s="69">
        <v>10</v>
      </c>
      <c r="C92" s="66">
        <v>-0.8473836672541889</v>
      </c>
      <c r="D92" s="66">
        <v>2.2004677650743223</v>
      </c>
      <c r="E92" s="66">
        <v>-3.0478514323285109</v>
      </c>
      <c r="G92">
        <v>2023</v>
      </c>
      <c r="H92" s="69">
        <v>10</v>
      </c>
      <c r="I92" s="66">
        <v>-367.26463115869109</v>
      </c>
      <c r="J92" s="66">
        <v>-1320.9695624034766</v>
      </c>
      <c r="M92">
        <v>2023</v>
      </c>
      <c r="N92" s="69">
        <v>11</v>
      </c>
      <c r="O92" s="66">
        <v>4.0315810255464782E-2</v>
      </c>
      <c r="P92" s="66">
        <v>0.29412311226326115</v>
      </c>
      <c r="Q92" s="66">
        <v>-0.25380730200779633</v>
      </c>
    </row>
    <row r="93" spans="1:17" x14ac:dyDescent="0.25">
      <c r="A93">
        <v>2023</v>
      </c>
      <c r="B93" s="69">
        <v>9</v>
      </c>
      <c r="C93" s="66">
        <v>-0.8780610334533171</v>
      </c>
      <c r="D93" s="66">
        <v>2.326600952368544</v>
      </c>
      <c r="E93" s="66">
        <v>-3.2046619858218621</v>
      </c>
      <c r="G93">
        <v>2023</v>
      </c>
      <c r="H93" s="69">
        <v>9</v>
      </c>
      <c r="I93" s="66">
        <v>-380.56051119205415</v>
      </c>
      <c r="J93" s="66">
        <v>-1388.9328384448236</v>
      </c>
      <c r="M93">
        <v>2023</v>
      </c>
      <c r="N93" s="69">
        <v>10</v>
      </c>
      <c r="O93" s="66">
        <v>-0.10584282137533954</v>
      </c>
      <c r="P93" s="66">
        <v>0.20844472673753767</v>
      </c>
      <c r="Q93" s="66">
        <v>-0.31428754811287718</v>
      </c>
    </row>
    <row r="94" spans="1:17" x14ac:dyDescent="0.25">
      <c r="A94">
        <v>2023</v>
      </c>
      <c r="B94" s="69">
        <v>8</v>
      </c>
      <c r="C94" s="66">
        <v>-0.75405877086993245</v>
      </c>
      <c r="D94" s="66">
        <v>2.4496502379267442</v>
      </c>
      <c r="E94" s="66">
        <v>-3.2037090087966771</v>
      </c>
      <c r="G94">
        <v>2023</v>
      </c>
      <c r="H94" s="69">
        <v>8</v>
      </c>
      <c r="I94" s="66">
        <v>-326.81667945394628</v>
      </c>
      <c r="J94" s="66">
        <v>-1388.519808586942</v>
      </c>
      <c r="M94">
        <v>2023</v>
      </c>
      <c r="N94" s="69">
        <v>9</v>
      </c>
      <c r="O94" s="66">
        <v>-7.2486480693802757E-2</v>
      </c>
      <c r="P94" s="66">
        <v>8.3786210369972539E-2</v>
      </c>
      <c r="Q94" s="66">
        <v>-0.15627269106377528</v>
      </c>
    </row>
    <row r="95" spans="1:17" x14ac:dyDescent="0.25">
      <c r="A95">
        <v>2023</v>
      </c>
      <c r="B95" s="69">
        <v>7</v>
      </c>
      <c r="C95" s="66">
        <v>-0.7583391962497229</v>
      </c>
      <c r="D95" s="66">
        <v>2.5354823809843854</v>
      </c>
      <c r="E95" s="66">
        <v>-3.2938215772341088</v>
      </c>
      <c r="G95">
        <v>2023</v>
      </c>
      <c r="H95" s="69">
        <v>7</v>
      </c>
      <c r="I95" s="66">
        <v>-328.67185900137014</v>
      </c>
      <c r="J95" s="66">
        <v>-1427.5755049483967</v>
      </c>
      <c r="M95">
        <v>2023</v>
      </c>
      <c r="N95" s="69">
        <v>8</v>
      </c>
      <c r="O95" s="66">
        <v>-4.5512251747448815E-2</v>
      </c>
      <c r="P95" s="66">
        <v>0.11071543289301025</v>
      </c>
      <c r="Q95" s="66">
        <v>-0.15622768464045908</v>
      </c>
    </row>
    <row r="96" spans="1:17" x14ac:dyDescent="0.25">
      <c r="A96">
        <v>2023</v>
      </c>
      <c r="B96" s="69">
        <v>6</v>
      </c>
      <c r="C96" s="66">
        <v>-0.76923384965976271</v>
      </c>
      <c r="D96" s="66">
        <v>2.5367327323033431</v>
      </c>
      <c r="E96" s="66">
        <v>-3.3059665819631059</v>
      </c>
      <c r="G96">
        <v>2023</v>
      </c>
      <c r="H96" s="69">
        <v>6</v>
      </c>
      <c r="I96" s="66">
        <v>-333.39371171208546</v>
      </c>
      <c r="J96" s="66">
        <v>-1432.8392725363058</v>
      </c>
      <c r="M96">
        <v>2023</v>
      </c>
      <c r="N96" s="69">
        <v>7</v>
      </c>
      <c r="O96" s="66">
        <v>0.1250837885510642</v>
      </c>
      <c r="P96" s="66">
        <v>0.19095126543043234</v>
      </c>
      <c r="Q96" s="66">
        <v>-6.5867476879368142E-2</v>
      </c>
    </row>
    <row r="97" spans="1:17" x14ac:dyDescent="0.25">
      <c r="A97">
        <v>2023</v>
      </c>
      <c r="B97" s="69">
        <v>5</v>
      </c>
      <c r="C97" s="66">
        <v>-0.85195389276129663</v>
      </c>
      <c r="D97" s="66">
        <v>2.6676571885771536</v>
      </c>
      <c r="E97" s="66">
        <v>-3.51961108133845</v>
      </c>
      <c r="G97">
        <v>2023</v>
      </c>
      <c r="H97" s="69">
        <v>5</v>
      </c>
      <c r="I97" s="66">
        <v>-369.2454130052646</v>
      </c>
      <c r="J97" s="66">
        <v>-1525.4349541552581</v>
      </c>
      <c r="M97">
        <v>2023</v>
      </c>
      <c r="N97" s="69">
        <v>6</v>
      </c>
      <c r="O97" s="66">
        <v>9.1484252323177362E-2</v>
      </c>
      <c r="P97" s="66">
        <v>0.10522769901155334</v>
      </c>
      <c r="Q97" s="66">
        <v>-1.3743446688375979E-2</v>
      </c>
    </row>
    <row r="98" spans="1:17" x14ac:dyDescent="0.25">
      <c r="A98">
        <v>2023</v>
      </c>
      <c r="B98" s="69">
        <v>4</v>
      </c>
      <c r="C98" s="66">
        <v>-0.68512457161967566</v>
      </c>
      <c r="D98" s="66">
        <v>2.6937860209371847</v>
      </c>
      <c r="E98" s="66">
        <v>-3.3789105925568608</v>
      </c>
      <c r="G98">
        <v>2023</v>
      </c>
      <c r="H98" s="69">
        <v>4</v>
      </c>
      <c r="I98" s="66">
        <v>-296.93990197969862</v>
      </c>
      <c r="J98" s="66">
        <v>-1464.4539427042578</v>
      </c>
      <c r="M98">
        <v>2023</v>
      </c>
      <c r="N98" s="69">
        <v>5</v>
      </c>
      <c r="O98" s="66">
        <v>0.16338784808868023</v>
      </c>
      <c r="P98" s="66">
        <v>0.115186174815081</v>
      </c>
      <c r="Q98" s="66">
        <v>4.8201673273599206E-2</v>
      </c>
    </row>
    <row r="99" spans="1:17" x14ac:dyDescent="0.25">
      <c r="A99">
        <v>2023</v>
      </c>
      <c r="B99" s="69">
        <v>3</v>
      </c>
      <c r="C99" s="66">
        <v>-0.40392935613670522</v>
      </c>
      <c r="D99" s="66">
        <v>2.614170808031532</v>
      </c>
      <c r="E99" s="66">
        <v>-3.0181001641682372</v>
      </c>
      <c r="G99">
        <v>2023</v>
      </c>
      <c r="H99" s="69">
        <v>3</v>
      </c>
      <c r="I99" s="66">
        <v>-175.06705843932031</v>
      </c>
      <c r="J99" s="66">
        <v>-1308.0750626041211</v>
      </c>
      <c r="M99">
        <v>2023</v>
      </c>
      <c r="N99" s="69">
        <v>4</v>
      </c>
      <c r="O99" s="66">
        <v>-4.0914251512593508E-2</v>
      </c>
      <c r="P99" s="66">
        <v>0.28091267748992799</v>
      </c>
      <c r="Q99" s="66">
        <v>-0.32182692900252147</v>
      </c>
    </row>
    <row r="100" spans="1:17" x14ac:dyDescent="0.25">
      <c r="A100">
        <v>2023</v>
      </c>
      <c r="B100" s="69">
        <v>2</v>
      </c>
      <c r="C100" s="66">
        <v>-0.39472308228669173</v>
      </c>
      <c r="D100" s="66">
        <v>2.6670072672030276</v>
      </c>
      <c r="E100" s="66">
        <v>-3.0617303494897197</v>
      </c>
      <c r="G100">
        <v>2023</v>
      </c>
      <c r="H100" s="69">
        <v>2</v>
      </c>
      <c r="I100" s="66">
        <v>-171.07696646501165</v>
      </c>
      <c r="J100" s="66">
        <v>-1326.9848251340059</v>
      </c>
      <c r="M100">
        <v>2023</v>
      </c>
      <c r="N100" s="69">
        <v>3</v>
      </c>
      <c r="O100" s="66">
        <v>-0.21227570259575351</v>
      </c>
      <c r="P100" s="66">
        <v>0.19507267883912927</v>
      </c>
      <c r="Q100" s="66">
        <v>-0.40734838143488283</v>
      </c>
    </row>
    <row r="101" spans="1:17" x14ac:dyDescent="0.25">
      <c r="A101">
        <v>2023</v>
      </c>
      <c r="B101" s="69">
        <v>1</v>
      </c>
      <c r="C101" s="66">
        <v>-0.20329459596239363</v>
      </c>
      <c r="D101" s="66">
        <v>2.7204882321129165</v>
      </c>
      <c r="E101" s="66">
        <v>-2.9237828280753102</v>
      </c>
      <c r="G101">
        <v>2023</v>
      </c>
      <c r="H101" s="69">
        <v>1</v>
      </c>
      <c r="I101" s="66">
        <v>-88.109929053290401</v>
      </c>
      <c r="J101" s="66">
        <v>-1267.1969775163086</v>
      </c>
      <c r="M101">
        <v>2023</v>
      </c>
      <c r="N101" s="69">
        <v>2</v>
      </c>
      <c r="O101" s="66">
        <v>-0.15640140958640322</v>
      </c>
      <c r="P101" s="66">
        <v>0.16960202923752601</v>
      </c>
      <c r="Q101" s="66">
        <v>-0.32600343882392924</v>
      </c>
    </row>
    <row r="102" spans="1:17" x14ac:dyDescent="0.25">
      <c r="M102">
        <v>2023</v>
      </c>
      <c r="N102" s="69">
        <v>1</v>
      </c>
      <c r="O102" s="66">
        <v>1.9032264180428322E-2</v>
      </c>
      <c r="P102" s="66">
        <v>0.11411409945876261</v>
      </c>
      <c r="Q102" s="66">
        <v>-9.508183527833429E-2</v>
      </c>
    </row>
  </sheetData>
  <conditionalFormatting sqref="V13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9"/>
  <drawing r:id="rId10"/>
  <extLst>
    <ext xmlns:x14="http://schemas.microsoft.com/office/spreadsheetml/2009/9/main" uri="{A8765BA9-456A-4dab-B4F3-ACF838C121DE}">
      <x14:slicerList>
        <x14:slicer r:id="rId11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IS123"/>
  <sheetViews>
    <sheetView workbookViewId="0">
      <pane xSplit="1" ySplit="1" topLeftCell="IJ2" activePane="bottomRight" state="frozen"/>
      <selection activeCell="P30" sqref="P30"/>
      <selection pane="topRight" activeCell="P30" sqref="P30"/>
      <selection pane="bottomLeft" activeCell="P30" sqref="P30"/>
      <selection pane="bottomRight" activeCell="IK9" sqref="IK9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53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</row>
    <row r="2" spans="1:253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7">
        <v>2524.8434527580002</v>
      </c>
      <c r="GY2" s="157">
        <v>2807.4076824540002</v>
      </c>
      <c r="GZ2" s="157">
        <v>2723.141181985</v>
      </c>
      <c r="HA2" s="157">
        <v>1667.9836523859999</v>
      </c>
      <c r="HB2" s="157">
        <v>2052.2931209390003</v>
      </c>
      <c r="HC2" s="157">
        <v>2584.3721989320002</v>
      </c>
      <c r="HD2" s="157">
        <v>2819.5321466220003</v>
      </c>
      <c r="HE2" s="157">
        <v>2896.1367450990001</v>
      </c>
      <c r="HF2" s="157">
        <v>3206.63358079</v>
      </c>
      <c r="HG2" s="157">
        <v>2645.5893744560003</v>
      </c>
      <c r="HH2" s="157">
        <v>3065.5152186569994</v>
      </c>
      <c r="HI2" s="157">
        <v>3500.4189396479997</v>
      </c>
      <c r="HJ2" s="162">
        <v>3031.1812216020003</v>
      </c>
      <c r="HK2" s="162">
        <v>2856.3704587440006</v>
      </c>
      <c r="HL2" s="162">
        <v>2735.6458230509998</v>
      </c>
      <c r="HM2" s="162">
        <v>3134.8791800020003</v>
      </c>
      <c r="HN2" s="162">
        <v>3252.6626903280007</v>
      </c>
      <c r="HO2" s="162">
        <v>2887.502883445</v>
      </c>
      <c r="HP2" s="162">
        <v>3169.6429617189997</v>
      </c>
      <c r="HQ2" s="162">
        <v>2648.102358742</v>
      </c>
      <c r="HR2" s="162">
        <v>3315.3288757459995</v>
      </c>
      <c r="HS2" s="162">
        <v>2947.8375198389999</v>
      </c>
      <c r="HT2" s="162">
        <v>3559.3927853899995</v>
      </c>
      <c r="HU2" s="162">
        <v>3563.3916745649999</v>
      </c>
      <c r="HV2" s="162">
        <v>2954.8262798930004</v>
      </c>
      <c r="HW2" s="162">
        <v>3019.0414647440002</v>
      </c>
      <c r="HX2" s="162">
        <v>3265.4024512279998</v>
      </c>
      <c r="HY2" s="162">
        <v>3956.124359425</v>
      </c>
      <c r="HZ2" s="162">
        <v>4099.3208053459994</v>
      </c>
      <c r="IA2" s="162">
        <v>3002.8473109559995</v>
      </c>
      <c r="IB2" s="162">
        <v>3632.1605173959997</v>
      </c>
      <c r="IC2" s="162">
        <v>3020.259187141</v>
      </c>
      <c r="ID2" s="162">
        <v>3842.1276175130001</v>
      </c>
      <c r="IE2" s="162">
        <v>3066.8265546620005</v>
      </c>
      <c r="IF2" s="162">
        <v>3775.9355499580001</v>
      </c>
      <c r="IG2" s="162">
        <v>3486.9852153719994</v>
      </c>
      <c r="IH2" s="157">
        <v>3160.2397387120004</v>
      </c>
      <c r="II2" s="157">
        <v>2725.3689210520001</v>
      </c>
      <c r="IJ2" s="157">
        <v>3663.6910619100004</v>
      </c>
      <c r="IK2" s="157">
        <v>3757.1571939859996</v>
      </c>
      <c r="IL2" s="157">
        <v>4261.0299709129995</v>
      </c>
      <c r="IM2" s="157">
        <v>3561.1343769650002</v>
      </c>
      <c r="IN2" s="157">
        <v>4099.5153899520001</v>
      </c>
      <c r="IO2" s="157">
        <v>3355.974272125</v>
      </c>
      <c r="IP2" s="157">
        <v>3923.9104503730005</v>
      </c>
      <c r="IQ2" s="157">
        <v>3443.18931028</v>
      </c>
      <c r="IR2" s="157">
        <v>3941.2542054360001</v>
      </c>
      <c r="IS2" s="157">
        <v>3875.9484011239997</v>
      </c>
    </row>
    <row r="3" spans="1:253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7"/>
      <c r="GY3" s="157"/>
      <c r="GZ3" s="157"/>
      <c r="HA3" s="157"/>
      <c r="HB3" s="157"/>
      <c r="HC3" s="157"/>
      <c r="HD3" s="157"/>
      <c r="HE3" s="157"/>
      <c r="HF3" s="157"/>
      <c r="HG3" s="157"/>
      <c r="HH3" s="157"/>
      <c r="HI3" s="157"/>
      <c r="HJ3" s="162"/>
      <c r="HK3" s="162"/>
      <c r="HL3" s="162"/>
      <c r="HM3" s="162"/>
      <c r="HN3" s="162"/>
      <c r="HO3" s="162"/>
      <c r="HP3" s="162"/>
      <c r="HQ3" s="162"/>
      <c r="HR3" s="162"/>
      <c r="HS3" s="162"/>
      <c r="HT3" s="162"/>
      <c r="HU3" s="162"/>
      <c r="HV3" s="162"/>
      <c r="HW3" s="162"/>
      <c r="HX3" s="162"/>
      <c r="HY3" s="162"/>
      <c r="HZ3" s="162"/>
      <c r="IA3" s="162"/>
      <c r="IB3" s="162"/>
      <c r="IC3" s="162"/>
      <c r="ID3" s="162"/>
      <c r="IE3" s="162"/>
      <c r="IF3" s="162"/>
      <c r="IG3" s="162"/>
      <c r="IH3" s="157"/>
      <c r="II3" s="157"/>
      <c r="IJ3" s="157"/>
      <c r="IK3" s="157"/>
      <c r="IL3" s="157"/>
      <c r="IM3" s="157"/>
      <c r="IN3" s="157"/>
      <c r="IO3" s="157"/>
      <c r="IP3" s="157"/>
      <c r="IQ3" s="157"/>
      <c r="IR3" s="157"/>
      <c r="IS3" s="157"/>
    </row>
    <row r="4" spans="1:253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8">
        <v>1987.3436059480002</v>
      </c>
      <c r="GY4" s="158">
        <v>1689.8486228659999</v>
      </c>
      <c r="GZ4" s="158">
        <v>1670.3117746889998</v>
      </c>
      <c r="HA4" s="158">
        <v>1075.7768779329999</v>
      </c>
      <c r="HB4" s="158">
        <v>1448.0158133360003</v>
      </c>
      <c r="HC4" s="158">
        <v>1794.1035551259999</v>
      </c>
      <c r="HD4" s="158">
        <v>2124.0135847320003</v>
      </c>
      <c r="HE4" s="158">
        <v>1917.4554389960001</v>
      </c>
      <c r="HF4" s="158">
        <v>2499.0326865889997</v>
      </c>
      <c r="HG4" s="158">
        <v>1885.9781994260004</v>
      </c>
      <c r="HH4" s="158">
        <v>2356.9089291479995</v>
      </c>
      <c r="HI4" s="158">
        <v>2290.2524754569995</v>
      </c>
      <c r="HJ4" s="163">
        <v>2015.4835425760002</v>
      </c>
      <c r="HK4" s="163">
        <v>1715.8009040940003</v>
      </c>
      <c r="HL4" s="163">
        <v>1961.1025373499999</v>
      </c>
      <c r="HM4" s="163">
        <v>2376.4182955290003</v>
      </c>
      <c r="HN4" s="163">
        <v>2580.4311053190004</v>
      </c>
      <c r="HO4" s="163">
        <v>1861.138448254</v>
      </c>
      <c r="HP4" s="163">
        <v>2419.9808894689995</v>
      </c>
      <c r="HQ4" s="163">
        <v>1933.2349474300004</v>
      </c>
      <c r="HR4" s="163">
        <v>2528.8351176839997</v>
      </c>
      <c r="HS4" s="163">
        <v>2167.0619417789999</v>
      </c>
      <c r="HT4" s="163">
        <v>2678.8939097809998</v>
      </c>
      <c r="HU4" s="163">
        <v>2170.8782761369998</v>
      </c>
      <c r="HV4" s="163">
        <v>2288.5460974770003</v>
      </c>
      <c r="HW4" s="163">
        <v>1893.3392896509999</v>
      </c>
      <c r="HX4" s="163">
        <v>2252.6018098459999</v>
      </c>
      <c r="HY4" s="163">
        <v>3116.3321059039999</v>
      </c>
      <c r="HZ4" s="163">
        <v>3241.9092968249997</v>
      </c>
      <c r="IA4" s="163">
        <v>2168.7629193399998</v>
      </c>
      <c r="IB4" s="163">
        <v>2830.2325402469996</v>
      </c>
      <c r="IC4" s="163">
        <v>2170.8190062859999</v>
      </c>
      <c r="ID4" s="163">
        <v>2906.530687337</v>
      </c>
      <c r="IE4" s="163">
        <v>2085.8314743590004</v>
      </c>
      <c r="IF4" s="163">
        <v>2798.0153501540003</v>
      </c>
      <c r="IG4" s="163">
        <v>2208.6963590349997</v>
      </c>
      <c r="IH4" s="158">
        <v>2313.7939413660006</v>
      </c>
      <c r="II4" s="158">
        <v>1882.3280705669999</v>
      </c>
      <c r="IJ4" s="158">
        <v>2541.6816199550003</v>
      </c>
      <c r="IK4" s="158">
        <v>2929.0321687449996</v>
      </c>
      <c r="IL4" s="158">
        <v>3323.9881686999997</v>
      </c>
      <c r="IM4" s="158">
        <v>2437.9879743860001</v>
      </c>
      <c r="IN4" s="158">
        <v>2962.2021577759997</v>
      </c>
      <c r="IO4" s="158">
        <v>2441.3896434349999</v>
      </c>
      <c r="IP4" s="158">
        <v>2996.6677465180005</v>
      </c>
      <c r="IQ4" s="158">
        <v>2436.6934816090002</v>
      </c>
      <c r="IR4" s="158">
        <v>2988.6901219080005</v>
      </c>
      <c r="IS4" s="158">
        <v>2495.2321282579996</v>
      </c>
    </row>
    <row r="5" spans="1:253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7">
        <v>336.229990751</v>
      </c>
      <c r="GY5" s="157">
        <v>136.38919294500002</v>
      </c>
      <c r="GZ5" s="157">
        <v>493.48855527200004</v>
      </c>
      <c r="HA5" s="157">
        <v>264.89117648199999</v>
      </c>
      <c r="HB5" s="157">
        <v>308.32559026799998</v>
      </c>
      <c r="HC5" s="157">
        <v>452.17791019999999</v>
      </c>
      <c r="HD5" s="157">
        <v>696.533787448</v>
      </c>
      <c r="HE5" s="157">
        <v>404.45495482599995</v>
      </c>
      <c r="HF5" s="157">
        <v>1020.021458761</v>
      </c>
      <c r="HG5" s="157">
        <v>406.53628251700002</v>
      </c>
      <c r="HH5" s="157">
        <v>825.05447705499989</v>
      </c>
      <c r="HI5" s="157">
        <v>626.1358405269998</v>
      </c>
      <c r="HJ5" s="162">
        <v>472.89075626299996</v>
      </c>
      <c r="HK5" s="162">
        <v>266.53974023200004</v>
      </c>
      <c r="HL5" s="162">
        <v>469.329252838</v>
      </c>
      <c r="HM5" s="162">
        <v>913.20803721200002</v>
      </c>
      <c r="HN5" s="162">
        <v>1114.8242465339999</v>
      </c>
      <c r="HO5" s="162">
        <v>383.53446907399996</v>
      </c>
      <c r="HP5" s="162">
        <v>809.31364049499985</v>
      </c>
      <c r="HQ5" s="162">
        <v>307.43636395700003</v>
      </c>
      <c r="HR5" s="162">
        <v>795.350050872</v>
      </c>
      <c r="HS5" s="162">
        <v>307.77796732899992</v>
      </c>
      <c r="HT5" s="162">
        <v>813.58659574299998</v>
      </c>
      <c r="HU5" s="162">
        <v>280.19934879700003</v>
      </c>
      <c r="HV5" s="162">
        <v>421.10484759400009</v>
      </c>
      <c r="HW5" s="162">
        <v>227.28879016300002</v>
      </c>
      <c r="HX5" s="162">
        <v>613.45548681000002</v>
      </c>
      <c r="HY5" s="162">
        <v>1408.93740981</v>
      </c>
      <c r="HZ5" s="162">
        <v>1595.1974563019996</v>
      </c>
      <c r="IA5" s="162">
        <v>443.29118539000001</v>
      </c>
      <c r="IB5" s="162">
        <v>1082.4033166279999</v>
      </c>
      <c r="IC5" s="162">
        <v>351.02799111000002</v>
      </c>
      <c r="ID5" s="162">
        <v>994.23640475900004</v>
      </c>
      <c r="IE5" s="162">
        <v>326.64276474000002</v>
      </c>
      <c r="IF5" s="162">
        <v>948.24027034599999</v>
      </c>
      <c r="IG5" s="162">
        <v>341.64471045499994</v>
      </c>
      <c r="IH5" s="157">
        <v>443.41364999199999</v>
      </c>
      <c r="II5" s="157">
        <v>239.05389825099999</v>
      </c>
      <c r="IJ5" s="157">
        <v>616.86139367300007</v>
      </c>
      <c r="IK5" s="157">
        <v>1142.2742217569999</v>
      </c>
      <c r="IL5" s="157">
        <v>1436.5421626030002</v>
      </c>
      <c r="IM5" s="157">
        <v>432.07030338499999</v>
      </c>
      <c r="IN5" s="157">
        <v>965.57501229900004</v>
      </c>
      <c r="IO5" s="157">
        <v>368.20598567800005</v>
      </c>
      <c r="IP5" s="157">
        <v>957.01207948300009</v>
      </c>
      <c r="IQ5" s="157">
        <v>317.93401691099996</v>
      </c>
      <c r="IR5" s="157">
        <v>893.18741488399996</v>
      </c>
      <c r="IS5" s="157">
        <v>67.160165939999999</v>
      </c>
    </row>
    <row r="6" spans="1:253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7">
        <v>1384.3596450350001</v>
      </c>
      <c r="GY6" s="157">
        <v>1225.0634290329999</v>
      </c>
      <c r="GZ6" s="157">
        <v>1107.1975260609997</v>
      </c>
      <c r="HA6" s="157">
        <v>710.767923645</v>
      </c>
      <c r="HB6" s="157">
        <v>1003.2892296950001</v>
      </c>
      <c r="HC6" s="157">
        <v>1172.9151346369999</v>
      </c>
      <c r="HD6" s="157">
        <v>1225.301893545</v>
      </c>
      <c r="HE6" s="157">
        <v>1330.1673231700001</v>
      </c>
      <c r="HF6" s="157">
        <v>1299.103663715</v>
      </c>
      <c r="HG6" s="157">
        <v>1274.6090601070002</v>
      </c>
      <c r="HH6" s="157">
        <v>1334.404011503</v>
      </c>
      <c r="HI6" s="157">
        <v>1393.3215493799999</v>
      </c>
      <c r="HJ6" s="162">
        <v>1356.9956900620002</v>
      </c>
      <c r="HK6" s="162">
        <v>1251.3108461020001</v>
      </c>
      <c r="HL6" s="162">
        <v>1281.4301908279999</v>
      </c>
      <c r="HM6" s="162">
        <v>1271.9757611340001</v>
      </c>
      <c r="HN6" s="162">
        <v>1269.6256747280001</v>
      </c>
      <c r="HO6" s="162">
        <v>1268.0554006470002</v>
      </c>
      <c r="HP6" s="162">
        <v>1357.9834007299999</v>
      </c>
      <c r="HQ6" s="162">
        <v>1366.6763983430001</v>
      </c>
      <c r="HR6" s="162">
        <v>1479.3624427309999</v>
      </c>
      <c r="HS6" s="162">
        <v>1561.658949825</v>
      </c>
      <c r="HT6" s="162">
        <v>1562.857707917</v>
      </c>
      <c r="HU6" s="162">
        <v>1588.1180552169999</v>
      </c>
      <c r="HV6" s="162">
        <v>1599.068325299</v>
      </c>
      <c r="HW6" s="162">
        <v>1422.122603303</v>
      </c>
      <c r="HX6" s="162">
        <v>1360.1403967610001</v>
      </c>
      <c r="HY6" s="162">
        <v>1444.7673585490002</v>
      </c>
      <c r="HZ6" s="162">
        <v>1415.1925004310001</v>
      </c>
      <c r="IA6" s="162">
        <v>1465.356413149</v>
      </c>
      <c r="IB6" s="162">
        <v>1477.566144747</v>
      </c>
      <c r="IC6" s="162">
        <v>1511.0941054639998</v>
      </c>
      <c r="ID6" s="162">
        <v>1615.5870194660001</v>
      </c>
      <c r="IE6" s="162">
        <v>1488.2489286340001</v>
      </c>
      <c r="IF6" s="162">
        <v>1528.139667054</v>
      </c>
      <c r="IG6" s="162">
        <v>1559.9788132149999</v>
      </c>
      <c r="IH6" s="157">
        <v>1604.9208873540001</v>
      </c>
      <c r="II6" s="157">
        <v>1385.994563364</v>
      </c>
      <c r="IJ6" s="157">
        <v>1625.9252785580002</v>
      </c>
      <c r="IK6" s="157">
        <v>1547.6262825569997</v>
      </c>
      <c r="IL6" s="157">
        <v>1612.6567632479996</v>
      </c>
      <c r="IM6" s="157">
        <v>1724.8386792380002</v>
      </c>
      <c r="IN6" s="157">
        <v>1707.542749447</v>
      </c>
      <c r="IO6" s="157">
        <v>1763.6092638549999</v>
      </c>
      <c r="IP6" s="157">
        <v>1764.277678745</v>
      </c>
      <c r="IQ6" s="157">
        <v>1782.8872809300001</v>
      </c>
      <c r="IR6" s="157">
        <v>1754.392268008</v>
      </c>
      <c r="IS6" s="157">
        <v>810.29765997599998</v>
      </c>
    </row>
    <row r="7" spans="1:253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7">
        <v>1134.07200992</v>
      </c>
      <c r="GY7" s="157">
        <v>939.15368173900004</v>
      </c>
      <c r="GZ7" s="157">
        <v>840.83143264199987</v>
      </c>
      <c r="HA7" s="157">
        <v>587.35032329000001</v>
      </c>
      <c r="HB7" s="157">
        <v>822.66310179800007</v>
      </c>
      <c r="HC7" s="157">
        <v>934.09225575599999</v>
      </c>
      <c r="HD7" s="157">
        <v>999.66307296799994</v>
      </c>
      <c r="HE7" s="157">
        <v>1049.382455699</v>
      </c>
      <c r="HF7" s="157">
        <v>1054.319968815</v>
      </c>
      <c r="HG7" s="157">
        <v>1061.5959674130002</v>
      </c>
      <c r="HH7" s="157">
        <v>1121.0263265030001</v>
      </c>
      <c r="HI7" s="157">
        <v>1141.3987608509999</v>
      </c>
      <c r="HJ7" s="162">
        <v>1128.4829654300001</v>
      </c>
      <c r="HK7" s="162">
        <v>976.91405022100002</v>
      </c>
      <c r="HL7" s="162">
        <v>1013.9252404040001</v>
      </c>
      <c r="HM7" s="162">
        <v>1068.6852682660001</v>
      </c>
      <c r="HN7" s="162">
        <v>1012.4941253440001</v>
      </c>
      <c r="HO7" s="162">
        <v>1084.4400880300002</v>
      </c>
      <c r="HP7" s="162">
        <v>1134.572321464</v>
      </c>
      <c r="HQ7" s="162">
        <v>1145.479906884</v>
      </c>
      <c r="HR7" s="162">
        <v>1206.7612058939999</v>
      </c>
      <c r="HS7" s="162">
        <v>1263.5937760290001</v>
      </c>
      <c r="HT7" s="162">
        <v>1298.4948146209999</v>
      </c>
      <c r="HU7" s="162">
        <v>1297.5902747499999</v>
      </c>
      <c r="HV7" s="162">
        <v>1305.714962367</v>
      </c>
      <c r="HW7" s="162">
        <v>1137.89944926</v>
      </c>
      <c r="HX7" s="162">
        <v>1203.6644270070001</v>
      </c>
      <c r="HY7" s="162">
        <v>1221.2219808320001</v>
      </c>
      <c r="HZ7" s="162">
        <v>1210.004258077</v>
      </c>
      <c r="IA7" s="162">
        <v>1217.624329021</v>
      </c>
      <c r="IB7" s="162">
        <v>1275.6544877639999</v>
      </c>
      <c r="IC7" s="162">
        <v>1289.4749786659997</v>
      </c>
      <c r="ID7" s="162">
        <v>1380.5095345980001</v>
      </c>
      <c r="IE7" s="162">
        <v>1287.28118505</v>
      </c>
      <c r="IF7" s="162">
        <v>1315.714644161</v>
      </c>
      <c r="IG7" s="162">
        <v>1306.3543464889999</v>
      </c>
      <c r="IH7" s="157">
        <v>1340.8832308640001</v>
      </c>
      <c r="II7" s="157">
        <v>1201.771642828</v>
      </c>
      <c r="IJ7" s="157">
        <v>1341.7315398420001</v>
      </c>
      <c r="IK7" s="157">
        <v>1327.9326701989999</v>
      </c>
      <c r="IL7" s="157">
        <v>1353.2455696009997</v>
      </c>
      <c r="IM7" s="157">
        <v>1447.4064844840002</v>
      </c>
      <c r="IN7" s="157">
        <v>1434.600657724</v>
      </c>
      <c r="IO7" s="157">
        <v>1496.8370490299999</v>
      </c>
      <c r="IP7" s="157">
        <v>1444.6899698120001</v>
      </c>
      <c r="IQ7" s="157">
        <v>1522.499893084</v>
      </c>
      <c r="IR7" s="157">
        <v>1511.27978254</v>
      </c>
      <c r="IS7" s="157">
        <v>610.96464601599996</v>
      </c>
    </row>
    <row r="8" spans="1:253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7">
        <v>250.287635115</v>
      </c>
      <c r="GY8" s="157">
        <v>285.909747294</v>
      </c>
      <c r="GZ8" s="157">
        <v>266.36609341899998</v>
      </c>
      <c r="HA8" s="157">
        <v>123.417600355</v>
      </c>
      <c r="HB8" s="157">
        <v>180.626127897</v>
      </c>
      <c r="HC8" s="157">
        <v>238.82287888100001</v>
      </c>
      <c r="HD8" s="157">
        <v>225.63882057699999</v>
      </c>
      <c r="HE8" s="157">
        <v>280.78486747099998</v>
      </c>
      <c r="HF8" s="157">
        <v>244.7836949</v>
      </c>
      <c r="HG8" s="157">
        <v>213.01309269400002</v>
      </c>
      <c r="HH8" s="157">
        <v>213.37768499999999</v>
      </c>
      <c r="HI8" s="157">
        <v>251.922788529</v>
      </c>
      <c r="HJ8" s="162">
        <v>228.51272463199999</v>
      </c>
      <c r="HK8" s="162">
        <v>274.396795881</v>
      </c>
      <c r="HL8" s="162">
        <v>267.50495042399996</v>
      </c>
      <c r="HM8" s="162">
        <v>203.290492868</v>
      </c>
      <c r="HN8" s="162">
        <v>257.13154938400004</v>
      </c>
      <c r="HO8" s="162">
        <v>183.61531261700003</v>
      </c>
      <c r="HP8" s="162">
        <v>223.41107926599997</v>
      </c>
      <c r="HQ8" s="162">
        <v>221.19649145899999</v>
      </c>
      <c r="HR8" s="162">
        <v>272.60123683699999</v>
      </c>
      <c r="HS8" s="162">
        <v>298.06517379600001</v>
      </c>
      <c r="HT8" s="162">
        <v>264.36289329600004</v>
      </c>
      <c r="HU8" s="162">
        <v>290.52778046699996</v>
      </c>
      <c r="HV8" s="162">
        <v>293.35336293200004</v>
      </c>
      <c r="HW8" s="162">
        <v>284.22315404300002</v>
      </c>
      <c r="HX8" s="162">
        <v>156.47596975400003</v>
      </c>
      <c r="HY8" s="162">
        <v>223.54537771700001</v>
      </c>
      <c r="HZ8" s="162">
        <v>205.18824235399998</v>
      </c>
      <c r="IA8" s="162">
        <v>247.732084128</v>
      </c>
      <c r="IB8" s="162">
        <v>201.91165698300003</v>
      </c>
      <c r="IC8" s="162">
        <v>221.619126798</v>
      </c>
      <c r="ID8" s="162">
        <v>235.07748486799997</v>
      </c>
      <c r="IE8" s="162">
        <v>200.967743584</v>
      </c>
      <c r="IF8" s="162">
        <v>212.42502289300003</v>
      </c>
      <c r="IG8" s="162">
        <v>253.62446672600001</v>
      </c>
      <c r="IH8" s="157">
        <v>264.03765649000002</v>
      </c>
      <c r="II8" s="157">
        <v>184.222920536</v>
      </c>
      <c r="IJ8" s="157">
        <v>284.19373871599998</v>
      </c>
      <c r="IK8" s="157">
        <v>219.693612358</v>
      </c>
      <c r="IL8" s="157">
        <v>259.411193647</v>
      </c>
      <c r="IM8" s="157">
        <v>277.43219475400002</v>
      </c>
      <c r="IN8" s="157">
        <v>272.94209172299998</v>
      </c>
      <c r="IO8" s="157">
        <v>266.77221482500005</v>
      </c>
      <c r="IP8" s="157">
        <v>319.58770893299999</v>
      </c>
      <c r="IQ8" s="157">
        <v>260.38738784600002</v>
      </c>
      <c r="IR8" s="157">
        <v>243.11248546799999</v>
      </c>
      <c r="IS8" s="157">
        <v>199.33301396000002</v>
      </c>
    </row>
    <row r="9" spans="1:253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7">
        <v>0</v>
      </c>
      <c r="GY9" s="157">
        <v>0</v>
      </c>
      <c r="GZ9" s="157">
        <v>0</v>
      </c>
      <c r="HA9" s="157">
        <v>0</v>
      </c>
      <c r="HB9" s="157">
        <v>0</v>
      </c>
      <c r="HC9" s="157">
        <v>0</v>
      </c>
      <c r="HD9" s="157">
        <v>0</v>
      </c>
      <c r="HE9" s="157">
        <v>0</v>
      </c>
      <c r="HF9" s="157">
        <v>0</v>
      </c>
      <c r="HG9" s="157">
        <v>0</v>
      </c>
      <c r="HH9" s="157">
        <v>0</v>
      </c>
      <c r="HI9" s="157">
        <v>0</v>
      </c>
      <c r="HJ9" s="162">
        <v>0</v>
      </c>
      <c r="HK9" s="162">
        <v>0</v>
      </c>
      <c r="HL9" s="162">
        <v>0</v>
      </c>
      <c r="HM9" s="162">
        <v>0</v>
      </c>
      <c r="HN9" s="162">
        <v>0</v>
      </c>
      <c r="HO9" s="162">
        <v>0</v>
      </c>
      <c r="HP9" s="162">
        <v>0</v>
      </c>
      <c r="HQ9" s="162">
        <v>0</v>
      </c>
      <c r="HR9" s="162">
        <v>0</v>
      </c>
      <c r="HS9" s="162">
        <v>0</v>
      </c>
      <c r="HT9" s="162">
        <v>0</v>
      </c>
      <c r="HU9" s="162">
        <v>0</v>
      </c>
      <c r="HV9" s="162">
        <v>0</v>
      </c>
      <c r="HW9" s="162">
        <v>0</v>
      </c>
      <c r="HX9" s="162">
        <v>0</v>
      </c>
      <c r="HY9" s="162">
        <v>0</v>
      </c>
      <c r="HZ9" s="162">
        <v>0</v>
      </c>
      <c r="IA9" s="162">
        <v>0</v>
      </c>
      <c r="IB9" s="162">
        <v>0</v>
      </c>
      <c r="IC9" s="162">
        <v>0</v>
      </c>
      <c r="ID9" s="162">
        <v>0</v>
      </c>
      <c r="IE9" s="162">
        <v>0</v>
      </c>
      <c r="IF9" s="162">
        <v>0</v>
      </c>
      <c r="IG9" s="162">
        <v>0</v>
      </c>
      <c r="IH9" s="157">
        <v>0</v>
      </c>
      <c r="II9" s="157">
        <v>0</v>
      </c>
      <c r="IJ9" s="157">
        <v>0</v>
      </c>
      <c r="IK9" s="157">
        <v>0</v>
      </c>
      <c r="IL9" s="157">
        <v>0</v>
      </c>
      <c r="IM9" s="157">
        <v>0</v>
      </c>
      <c r="IN9" s="157">
        <v>0</v>
      </c>
      <c r="IO9" s="157">
        <v>0</v>
      </c>
      <c r="IP9" s="157">
        <v>0</v>
      </c>
      <c r="IQ9" s="157">
        <v>0</v>
      </c>
      <c r="IR9" s="157">
        <v>0</v>
      </c>
      <c r="IS9" s="157">
        <v>0</v>
      </c>
    </row>
    <row r="10" spans="1:253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7">
        <v>258.12512878699999</v>
      </c>
      <c r="GY10" s="157">
        <v>191.01559684599999</v>
      </c>
      <c r="GZ10" s="157">
        <v>156.322268982</v>
      </c>
      <c r="HA10" s="157">
        <v>81.676517967999999</v>
      </c>
      <c r="HB10" s="157">
        <v>113.219840619</v>
      </c>
      <c r="HC10" s="157">
        <v>144.36443016199999</v>
      </c>
      <c r="HD10" s="157">
        <v>173.45139616</v>
      </c>
      <c r="HE10" s="157">
        <v>162.968976785</v>
      </c>
      <c r="HF10" s="157">
        <v>159.59204122099999</v>
      </c>
      <c r="HG10" s="157">
        <v>171.39548075900001</v>
      </c>
      <c r="HH10" s="157">
        <v>165.67520338399999</v>
      </c>
      <c r="HI10" s="157">
        <v>221.80901155700002</v>
      </c>
      <c r="HJ10" s="162">
        <v>160.89483493899999</v>
      </c>
      <c r="HK10" s="162">
        <v>172.37976220600001</v>
      </c>
      <c r="HL10" s="162">
        <v>182.44123244400004</v>
      </c>
      <c r="HM10" s="162">
        <v>165.25463749400001</v>
      </c>
      <c r="HN10" s="162">
        <v>158.846984249</v>
      </c>
      <c r="HO10" s="162">
        <v>175.30910456000001</v>
      </c>
      <c r="HP10" s="162">
        <v>186.19403505200003</v>
      </c>
      <c r="HQ10" s="162">
        <v>220.84264210800001</v>
      </c>
      <c r="HR10" s="162">
        <v>220.88505989499998</v>
      </c>
      <c r="HS10" s="162">
        <v>256.782615765</v>
      </c>
      <c r="HT10" s="162">
        <v>265.70977340499996</v>
      </c>
      <c r="HU10" s="162">
        <v>257.031139505</v>
      </c>
      <c r="HV10" s="162">
        <v>238.07483976100002</v>
      </c>
      <c r="HW10" s="162">
        <v>211.745766506</v>
      </c>
      <c r="HX10" s="162">
        <v>243.65137896100001</v>
      </c>
      <c r="HY10" s="162">
        <v>232.08945840999999</v>
      </c>
      <c r="HZ10" s="162">
        <v>189.98762201599999</v>
      </c>
      <c r="IA10" s="162">
        <v>224.15860305099997</v>
      </c>
      <c r="IB10" s="162">
        <v>229.72297169999999</v>
      </c>
      <c r="IC10" s="162">
        <v>270.82895522400003</v>
      </c>
      <c r="ID10" s="162">
        <v>259.51546032599998</v>
      </c>
      <c r="IE10" s="162">
        <v>237.761686532</v>
      </c>
      <c r="IF10" s="162">
        <v>276.12059678100002</v>
      </c>
      <c r="IG10" s="162">
        <v>244.50157529999998</v>
      </c>
      <c r="IH10" s="157">
        <v>231.93411575600001</v>
      </c>
      <c r="II10" s="157">
        <v>226.58003258199997</v>
      </c>
      <c r="IJ10" s="157">
        <v>261.07128901999999</v>
      </c>
      <c r="IK10" s="157">
        <v>199.994849397</v>
      </c>
      <c r="IL10" s="157">
        <v>235.557414548</v>
      </c>
      <c r="IM10" s="157">
        <v>237.915666034</v>
      </c>
      <c r="IN10" s="157">
        <v>229.37596983699999</v>
      </c>
      <c r="IO10" s="157">
        <v>256.40447533400004</v>
      </c>
      <c r="IP10" s="157">
        <v>236.99305317700001</v>
      </c>
      <c r="IQ10" s="157">
        <v>300.83985121699999</v>
      </c>
      <c r="IR10" s="157">
        <v>294.57526467600002</v>
      </c>
      <c r="IS10" s="157">
        <v>268.73415694699997</v>
      </c>
    </row>
    <row r="11" spans="1:253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7">
        <v>8.6288413750000021</v>
      </c>
      <c r="GY11" s="157">
        <v>137.38040404199998</v>
      </c>
      <c r="GZ11" s="157">
        <v>-86.696575626000012</v>
      </c>
      <c r="HA11" s="157">
        <v>18.441259838000001</v>
      </c>
      <c r="HB11" s="157">
        <v>23.181152753999999</v>
      </c>
      <c r="HC11" s="157">
        <v>24.646080126999998</v>
      </c>
      <c r="HD11" s="157">
        <v>28.726507579</v>
      </c>
      <c r="HE11" s="157">
        <v>19.864184215000002</v>
      </c>
      <c r="HF11" s="157">
        <v>20.315522892000001</v>
      </c>
      <c r="HG11" s="157">
        <v>33.437376043</v>
      </c>
      <c r="HH11" s="157">
        <v>31.775237206</v>
      </c>
      <c r="HI11" s="157">
        <v>48.986073993000005</v>
      </c>
      <c r="HJ11" s="162">
        <v>24.702261312000001</v>
      </c>
      <c r="HK11" s="162">
        <v>25.570555553999998</v>
      </c>
      <c r="HL11" s="162">
        <v>27.901861240000002</v>
      </c>
      <c r="HM11" s="162">
        <v>25.979859689000001</v>
      </c>
      <c r="HN11" s="162">
        <v>37.134199808000005</v>
      </c>
      <c r="HO11" s="162">
        <v>34.239473973000003</v>
      </c>
      <c r="HP11" s="162">
        <v>66.489813192</v>
      </c>
      <c r="HQ11" s="162">
        <v>38.279543021999999</v>
      </c>
      <c r="HR11" s="162">
        <v>33.237564186</v>
      </c>
      <c r="HS11" s="162">
        <v>40.842408859999992</v>
      </c>
      <c r="HT11" s="162">
        <v>36.739832716000002</v>
      </c>
      <c r="HU11" s="162">
        <v>45.529732617999997</v>
      </c>
      <c r="HV11" s="162">
        <v>30.298084822999996</v>
      </c>
      <c r="HW11" s="162">
        <v>32.182129678999999</v>
      </c>
      <c r="HX11" s="162">
        <v>35.354547314000001</v>
      </c>
      <c r="HY11" s="162">
        <v>30.537879134999997</v>
      </c>
      <c r="HZ11" s="162">
        <v>41.531718075999997</v>
      </c>
      <c r="IA11" s="162">
        <v>35.956717749999996</v>
      </c>
      <c r="IB11" s="162">
        <v>40.540107171999999</v>
      </c>
      <c r="IC11" s="162">
        <v>37.867954487999995</v>
      </c>
      <c r="ID11" s="162">
        <v>37.191802785999997</v>
      </c>
      <c r="IE11" s="162">
        <v>33.178094453</v>
      </c>
      <c r="IF11" s="162">
        <v>45.514815973000005</v>
      </c>
      <c r="IG11" s="162">
        <v>62.571260065000004</v>
      </c>
      <c r="IH11" s="157">
        <v>33.525288263999997</v>
      </c>
      <c r="II11" s="157">
        <v>30.699576370000003</v>
      </c>
      <c r="IJ11" s="157">
        <v>37.823658704000003</v>
      </c>
      <c r="IK11" s="157">
        <v>39.136815034000001</v>
      </c>
      <c r="IL11" s="157">
        <v>39.231828301</v>
      </c>
      <c r="IM11" s="157">
        <v>43.163325729</v>
      </c>
      <c r="IN11" s="157">
        <v>59.708426193000001</v>
      </c>
      <c r="IO11" s="157">
        <v>53.169918567999993</v>
      </c>
      <c r="IP11" s="157">
        <v>38.384935112999997</v>
      </c>
      <c r="IQ11" s="157">
        <v>35.032332550999989</v>
      </c>
      <c r="IR11" s="157">
        <v>46.535174339999998</v>
      </c>
      <c r="IS11" s="157">
        <v>1349.0401453949999</v>
      </c>
    </row>
    <row r="12" spans="1:253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7"/>
      <c r="GY12" s="157"/>
      <c r="GZ12" s="157"/>
      <c r="HA12" s="157"/>
      <c r="HB12" s="157"/>
      <c r="HC12" s="157"/>
      <c r="HD12" s="157"/>
      <c r="HE12" s="157"/>
      <c r="HF12" s="157"/>
      <c r="HG12" s="157"/>
      <c r="HH12" s="157"/>
      <c r="HI12" s="157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57"/>
      <c r="II12" s="157"/>
      <c r="IJ12" s="157"/>
      <c r="IK12" s="157"/>
      <c r="IL12" s="157"/>
      <c r="IM12" s="157"/>
      <c r="IN12" s="157"/>
      <c r="IO12" s="157"/>
      <c r="IP12" s="157"/>
      <c r="IQ12" s="157"/>
      <c r="IR12" s="157"/>
      <c r="IS12" s="157"/>
    </row>
    <row r="13" spans="1:253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7">
        <v>152.482808861</v>
      </c>
      <c r="GY13" s="157">
        <v>509.97408698000004</v>
      </c>
      <c r="GZ13" s="157">
        <v>96.061613197</v>
      </c>
      <c r="HA13" s="157">
        <v>156.87712756500002</v>
      </c>
      <c r="HB13" s="157">
        <v>173.622812759</v>
      </c>
      <c r="HC13" s="157">
        <v>278.65239932100002</v>
      </c>
      <c r="HD13" s="157">
        <v>172.59751948600001</v>
      </c>
      <c r="HE13" s="157">
        <v>184.74180488099998</v>
      </c>
      <c r="HF13" s="157">
        <v>181.91427215100001</v>
      </c>
      <c r="HG13" s="157">
        <v>182.33142155900001</v>
      </c>
      <c r="HH13" s="157">
        <v>181.63447102000001</v>
      </c>
      <c r="HI13" s="157">
        <v>172.341394079</v>
      </c>
      <c r="HJ13" s="162">
        <v>120.32482608099998</v>
      </c>
      <c r="HK13" s="162">
        <v>615.74104464300001</v>
      </c>
      <c r="HL13" s="162">
        <v>174.238474188</v>
      </c>
      <c r="HM13" s="162">
        <v>153.196231466</v>
      </c>
      <c r="HN13" s="162">
        <v>211.42116319100003</v>
      </c>
      <c r="HO13" s="162">
        <v>225.68399691599998</v>
      </c>
      <c r="HP13" s="162">
        <v>207.17329895</v>
      </c>
      <c r="HQ13" s="162">
        <v>199.86120596400002</v>
      </c>
      <c r="HR13" s="162">
        <v>193.31332771000001</v>
      </c>
      <c r="HS13" s="162">
        <v>259.81220650900002</v>
      </c>
      <c r="HT13" s="162">
        <v>248.22585705200004</v>
      </c>
      <c r="HU13" s="162">
        <v>168.59532213600002</v>
      </c>
      <c r="HV13" s="162">
        <v>139.387799234</v>
      </c>
      <c r="HW13" s="162">
        <v>683.29204039700005</v>
      </c>
      <c r="HX13" s="162">
        <v>303.34954659200002</v>
      </c>
      <c r="HY13" s="162">
        <v>243.23236706700001</v>
      </c>
      <c r="HZ13" s="162">
        <v>264.68826652999996</v>
      </c>
      <c r="IA13" s="162">
        <v>233.67498020800002</v>
      </c>
      <c r="IB13" s="162">
        <v>254.64293021100002</v>
      </c>
      <c r="IC13" s="162">
        <v>303.77530322199999</v>
      </c>
      <c r="ID13" s="162">
        <v>316.98033833899996</v>
      </c>
      <c r="IE13" s="162">
        <v>361.149693082</v>
      </c>
      <c r="IF13" s="162">
        <v>248.52893809299999</v>
      </c>
      <c r="IG13" s="162">
        <v>277.54207838399998</v>
      </c>
      <c r="IH13" s="157">
        <v>263.25957322299996</v>
      </c>
      <c r="II13" s="157">
        <v>272.435079202</v>
      </c>
      <c r="IJ13" s="157">
        <v>412.16464339999999</v>
      </c>
      <c r="IK13" s="157">
        <v>271.37227278199998</v>
      </c>
      <c r="IL13" s="157">
        <v>317.96261760700003</v>
      </c>
      <c r="IM13" s="157">
        <v>318.8615216</v>
      </c>
      <c r="IN13" s="157">
        <v>372.56672262200004</v>
      </c>
      <c r="IO13" s="157">
        <v>291.96675732400001</v>
      </c>
      <c r="IP13" s="157">
        <v>291.72772992300003</v>
      </c>
      <c r="IQ13" s="157">
        <v>328.83504779600003</v>
      </c>
      <c r="IR13" s="157">
        <v>263.01918017399998</v>
      </c>
      <c r="IS13" s="157">
        <v>221.6184346</v>
      </c>
    </row>
    <row r="14" spans="1:253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7"/>
      <c r="GY14" s="157"/>
      <c r="GZ14" s="157"/>
      <c r="HA14" s="157"/>
      <c r="HB14" s="157"/>
      <c r="HC14" s="157"/>
      <c r="HD14" s="157"/>
      <c r="HE14" s="157"/>
      <c r="HF14" s="157"/>
      <c r="HG14" s="157"/>
      <c r="HH14" s="157"/>
      <c r="HI14" s="157"/>
      <c r="HJ14" s="162"/>
      <c r="HK14" s="162"/>
      <c r="HL14" s="162"/>
      <c r="HM14" s="162"/>
      <c r="HN14" s="162"/>
      <c r="HO14" s="162"/>
      <c r="HP14" s="162"/>
      <c r="HQ14" s="162"/>
      <c r="HR14" s="162"/>
      <c r="HS14" s="162"/>
      <c r="HT14" s="162"/>
      <c r="HU14" s="162"/>
      <c r="HV14" s="162"/>
      <c r="HW14" s="162"/>
      <c r="HX14" s="162"/>
      <c r="HY14" s="162"/>
      <c r="HZ14" s="162"/>
      <c r="IA14" s="162"/>
      <c r="IB14" s="162"/>
      <c r="IC14" s="162"/>
      <c r="ID14" s="162"/>
      <c r="IE14" s="162"/>
      <c r="IF14" s="162"/>
      <c r="IG14" s="162"/>
      <c r="IH14" s="157"/>
      <c r="II14" s="157"/>
      <c r="IJ14" s="157"/>
      <c r="IK14" s="157"/>
      <c r="IL14" s="157"/>
      <c r="IM14" s="157"/>
      <c r="IN14" s="157"/>
      <c r="IO14" s="157"/>
      <c r="IP14" s="157"/>
      <c r="IQ14" s="157"/>
      <c r="IR14" s="157"/>
      <c r="IS14" s="157"/>
    </row>
    <row r="15" spans="1:253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7">
        <v>68.606051839000003</v>
      </c>
      <c r="GY15" s="157">
        <v>118.68321391800001</v>
      </c>
      <c r="GZ15" s="157">
        <v>121.384719627</v>
      </c>
      <c r="HA15" s="157">
        <v>84.725666997999994</v>
      </c>
      <c r="HB15" s="157">
        <v>81.076717403000004</v>
      </c>
      <c r="HC15" s="157">
        <v>108.961174433</v>
      </c>
      <c r="HD15" s="157">
        <v>79.057577239000011</v>
      </c>
      <c r="HE15" s="157">
        <v>88.219147158000013</v>
      </c>
      <c r="HF15" s="157">
        <v>92.644858616000008</v>
      </c>
      <c r="HG15" s="157">
        <v>111.49781226900001</v>
      </c>
      <c r="HH15" s="157">
        <v>84.731197627</v>
      </c>
      <c r="HI15" s="157">
        <v>402.94641433100003</v>
      </c>
      <c r="HJ15" s="162">
        <v>99.230734585999983</v>
      </c>
      <c r="HK15" s="162">
        <v>99.989438605999993</v>
      </c>
      <c r="HL15" s="162">
        <v>221.36647876000004</v>
      </c>
      <c r="HM15" s="162">
        <v>187.468419399</v>
      </c>
      <c r="HN15" s="162">
        <v>84.372712449999995</v>
      </c>
      <c r="HO15" s="162">
        <v>288.17929708399998</v>
      </c>
      <c r="HP15" s="162">
        <v>88.889463215999996</v>
      </c>
      <c r="HQ15" s="162">
        <v>116.03432881099999</v>
      </c>
      <c r="HR15" s="162">
        <v>100.51694366500001</v>
      </c>
      <c r="HS15" s="162">
        <v>87.918743326000012</v>
      </c>
      <c r="HT15" s="162">
        <v>200.12383474900003</v>
      </c>
      <c r="HU15" s="162">
        <v>258.05542989099996</v>
      </c>
      <c r="HV15" s="162">
        <v>119.586086827</v>
      </c>
      <c r="HW15" s="162">
        <v>82.60947037199999</v>
      </c>
      <c r="HX15" s="162">
        <v>155.175735468</v>
      </c>
      <c r="HY15" s="162">
        <v>103.43830642099998</v>
      </c>
      <c r="HZ15" s="162">
        <v>90.824655859000003</v>
      </c>
      <c r="IA15" s="162">
        <v>122.49067695499998</v>
      </c>
      <c r="IB15" s="162">
        <v>95.582703430000009</v>
      </c>
      <c r="IC15" s="162">
        <v>89.712094755999999</v>
      </c>
      <c r="ID15" s="162">
        <v>92.571731033999995</v>
      </c>
      <c r="IE15" s="162">
        <v>157.54816883399999</v>
      </c>
      <c r="IF15" s="162">
        <v>263.06961519700002</v>
      </c>
      <c r="IG15" s="162">
        <v>232.55835453099999</v>
      </c>
      <c r="IH15" s="157">
        <v>91.270490181999989</v>
      </c>
      <c r="II15" s="157">
        <v>165.24954907400002</v>
      </c>
      <c r="IJ15" s="157">
        <v>179.154591735</v>
      </c>
      <c r="IK15" s="157">
        <v>109.46923441599999</v>
      </c>
      <c r="IL15" s="157">
        <v>153.70041273300001</v>
      </c>
      <c r="IM15" s="157">
        <v>142.31884875599999</v>
      </c>
      <c r="IN15" s="157">
        <v>102.59623418500001</v>
      </c>
      <c r="IO15" s="157">
        <v>48.431582518999996</v>
      </c>
      <c r="IP15" s="157">
        <v>176.13556780499999</v>
      </c>
      <c r="IQ15" s="157">
        <v>101.52181302599999</v>
      </c>
      <c r="IR15" s="157">
        <v>200.22263622700001</v>
      </c>
      <c r="IS15" s="157">
        <v>340.06244851899999</v>
      </c>
    </row>
    <row r="16" spans="1:253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7">
        <v>1.2959559999999999</v>
      </c>
      <c r="GY16" s="157">
        <v>18.272828000000001</v>
      </c>
      <c r="GZ16" s="157">
        <v>3.8269555199999998</v>
      </c>
      <c r="HA16" s="157">
        <v>3.2502249999999999</v>
      </c>
      <c r="HB16" s="157">
        <v>0</v>
      </c>
      <c r="HC16" s="157">
        <v>38.316631209999997</v>
      </c>
      <c r="HD16" s="157">
        <v>0</v>
      </c>
      <c r="HE16" s="157">
        <v>0</v>
      </c>
      <c r="HF16" s="157">
        <v>8.0478800929999998</v>
      </c>
      <c r="HG16" s="157">
        <v>19.692371999999999</v>
      </c>
      <c r="HH16" s="157">
        <v>0</v>
      </c>
      <c r="HI16" s="157">
        <v>186.03699021599999</v>
      </c>
      <c r="HJ16" s="162">
        <v>31.745597915999998</v>
      </c>
      <c r="HK16" s="162">
        <v>0.94117852200000007</v>
      </c>
      <c r="HL16" s="162">
        <v>0</v>
      </c>
      <c r="HM16" s="162">
        <v>106.839645</v>
      </c>
      <c r="HN16" s="162">
        <v>2.0981532000000001</v>
      </c>
      <c r="HO16" s="162">
        <v>0</v>
      </c>
      <c r="HP16" s="162">
        <v>0</v>
      </c>
      <c r="HQ16" s="162">
        <v>12.311858931000002</v>
      </c>
      <c r="HR16" s="162">
        <v>0.87205073599999938</v>
      </c>
      <c r="HS16" s="162">
        <v>0</v>
      </c>
      <c r="HT16" s="162">
        <v>103.49888469</v>
      </c>
      <c r="HU16" s="162">
        <v>59.123962661</v>
      </c>
      <c r="HV16" s="162">
        <v>56.653693006000005</v>
      </c>
      <c r="HW16" s="162">
        <v>0</v>
      </c>
      <c r="HX16" s="162">
        <v>0</v>
      </c>
      <c r="HY16" s="162">
        <v>0</v>
      </c>
      <c r="HZ16" s="162">
        <v>0</v>
      </c>
      <c r="IA16" s="162">
        <v>0</v>
      </c>
      <c r="IB16" s="162">
        <v>0</v>
      </c>
      <c r="IC16" s="162">
        <v>0</v>
      </c>
      <c r="ID16" s="162">
        <v>1.2124608229999998</v>
      </c>
      <c r="IE16" s="162">
        <v>0</v>
      </c>
      <c r="IF16" s="162">
        <v>45.063276864999999</v>
      </c>
      <c r="IG16" s="162">
        <v>125.21602194299999</v>
      </c>
      <c r="IH16" s="157">
        <v>19.186305332</v>
      </c>
      <c r="II16" s="157">
        <v>2.515557013</v>
      </c>
      <c r="IJ16" s="157">
        <v>0</v>
      </c>
      <c r="IK16" s="157">
        <v>1.508005584</v>
      </c>
      <c r="IL16" s="157">
        <v>43.200825156999997</v>
      </c>
      <c r="IM16" s="157">
        <v>0</v>
      </c>
      <c r="IN16" s="157">
        <v>0</v>
      </c>
      <c r="IO16" s="157">
        <v>0</v>
      </c>
      <c r="IP16" s="157">
        <v>16.673870068999999</v>
      </c>
      <c r="IQ16" s="157">
        <v>0</v>
      </c>
      <c r="IR16" s="157">
        <v>97.155662800000016</v>
      </c>
      <c r="IS16" s="157">
        <v>110.53109895499999</v>
      </c>
    </row>
    <row r="17" spans="1:253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7">
        <v>0</v>
      </c>
      <c r="GY17" s="157">
        <v>0</v>
      </c>
      <c r="GZ17" s="157">
        <v>0</v>
      </c>
      <c r="HA17" s="157">
        <v>0</v>
      </c>
      <c r="HB17" s="157">
        <v>0</v>
      </c>
      <c r="HC17" s="157">
        <v>0</v>
      </c>
      <c r="HD17" s="157">
        <v>0</v>
      </c>
      <c r="HE17" s="157">
        <v>0</v>
      </c>
      <c r="HF17" s="157">
        <v>0</v>
      </c>
      <c r="HG17" s="157">
        <v>0</v>
      </c>
      <c r="HH17" s="157">
        <v>0</v>
      </c>
      <c r="HI17" s="157">
        <v>132.862212597</v>
      </c>
      <c r="HJ17" s="162">
        <v>0</v>
      </c>
      <c r="HK17" s="162">
        <v>0</v>
      </c>
      <c r="HL17" s="162">
        <v>0</v>
      </c>
      <c r="HM17" s="162">
        <v>0</v>
      </c>
      <c r="HN17" s="162">
        <v>0</v>
      </c>
      <c r="HO17" s="162">
        <v>0</v>
      </c>
      <c r="HP17" s="162">
        <v>0</v>
      </c>
      <c r="HQ17" s="162">
        <v>0</v>
      </c>
      <c r="HR17" s="162">
        <v>7.7674361999999997</v>
      </c>
      <c r="HS17" s="162">
        <v>0</v>
      </c>
      <c r="HT17" s="162">
        <v>39.204174901000002</v>
      </c>
      <c r="HU17" s="162">
        <v>59.123962661</v>
      </c>
      <c r="HV17" s="162">
        <v>0</v>
      </c>
      <c r="HW17" s="162">
        <v>0</v>
      </c>
      <c r="HX17" s="162">
        <v>0</v>
      </c>
      <c r="HY17" s="162">
        <v>0</v>
      </c>
      <c r="HZ17" s="162">
        <v>0</v>
      </c>
      <c r="IA17" s="162">
        <v>0</v>
      </c>
      <c r="IB17" s="162">
        <v>0</v>
      </c>
      <c r="IC17" s="162">
        <v>0</v>
      </c>
      <c r="ID17" s="162">
        <v>0</v>
      </c>
      <c r="IE17" s="162">
        <v>0</v>
      </c>
      <c r="IF17" s="162">
        <v>0</v>
      </c>
      <c r="IG17" s="162">
        <v>76.041959796</v>
      </c>
      <c r="IH17" s="157">
        <v>0</v>
      </c>
      <c r="II17" s="157">
        <v>0</v>
      </c>
      <c r="IJ17" s="157">
        <v>0</v>
      </c>
      <c r="IK17" s="157">
        <v>0</v>
      </c>
      <c r="IL17" s="157">
        <v>0</v>
      </c>
      <c r="IM17" s="157">
        <v>0</v>
      </c>
      <c r="IN17" s="157">
        <v>0</v>
      </c>
      <c r="IO17" s="157">
        <v>0</v>
      </c>
      <c r="IP17" s="157">
        <v>0</v>
      </c>
      <c r="IQ17" s="157">
        <v>0</v>
      </c>
      <c r="IR17" s="157">
        <v>37.186300000000003</v>
      </c>
      <c r="IS17" s="157">
        <v>109.804257955</v>
      </c>
    </row>
    <row r="18" spans="1:253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7">
        <v>1.2959559999999999</v>
      </c>
      <c r="GY18" s="157">
        <v>18.272828000000001</v>
      </c>
      <c r="GZ18" s="157">
        <v>3.8269555199999998</v>
      </c>
      <c r="HA18" s="157">
        <v>3.2502249999999999</v>
      </c>
      <c r="HB18" s="157">
        <v>0</v>
      </c>
      <c r="HC18" s="157">
        <v>38.316631209999997</v>
      </c>
      <c r="HD18" s="157">
        <v>0</v>
      </c>
      <c r="HE18" s="157">
        <v>0</v>
      </c>
      <c r="HF18" s="157">
        <v>8.0478800929999998</v>
      </c>
      <c r="HG18" s="157">
        <v>19.692371999999999</v>
      </c>
      <c r="HH18" s="157">
        <v>0</v>
      </c>
      <c r="HI18" s="157">
        <v>53.174777619000004</v>
      </c>
      <c r="HJ18" s="162">
        <v>31.745597915999998</v>
      </c>
      <c r="HK18" s="162">
        <v>0.94117852200000007</v>
      </c>
      <c r="HL18" s="162">
        <v>0</v>
      </c>
      <c r="HM18" s="162">
        <v>106.839645</v>
      </c>
      <c r="HN18" s="162">
        <v>2.0981532000000001</v>
      </c>
      <c r="HO18" s="162">
        <v>0</v>
      </c>
      <c r="HP18" s="162">
        <v>0</v>
      </c>
      <c r="HQ18" s="162">
        <v>12.311858931000002</v>
      </c>
      <c r="HR18" s="162">
        <v>-6.8953854640000003</v>
      </c>
      <c r="HS18" s="162">
        <v>0</v>
      </c>
      <c r="HT18" s="162">
        <v>64.294709788999995</v>
      </c>
      <c r="HU18" s="162">
        <v>0</v>
      </c>
      <c r="HV18" s="162">
        <v>56.653693006000005</v>
      </c>
      <c r="HW18" s="162">
        <v>0</v>
      </c>
      <c r="HX18" s="162">
        <v>0</v>
      </c>
      <c r="HY18" s="162">
        <v>0</v>
      </c>
      <c r="HZ18" s="162">
        <v>0</v>
      </c>
      <c r="IA18" s="162">
        <v>0</v>
      </c>
      <c r="IB18" s="162">
        <v>0</v>
      </c>
      <c r="IC18" s="162">
        <v>0</v>
      </c>
      <c r="ID18" s="162">
        <v>1.2124608229999998</v>
      </c>
      <c r="IE18" s="162">
        <v>0</v>
      </c>
      <c r="IF18" s="162">
        <v>45.063276864999999</v>
      </c>
      <c r="IG18" s="162">
        <v>49.174062146999994</v>
      </c>
      <c r="IH18" s="157">
        <v>19.186305332</v>
      </c>
      <c r="II18" s="157">
        <v>2.515557013</v>
      </c>
      <c r="IJ18" s="157">
        <v>0</v>
      </c>
      <c r="IK18" s="157">
        <v>1.508005584</v>
      </c>
      <c r="IL18" s="157">
        <v>43.200825156999997</v>
      </c>
      <c r="IM18" s="157">
        <v>0</v>
      </c>
      <c r="IN18" s="157">
        <v>0</v>
      </c>
      <c r="IO18" s="157">
        <v>0</v>
      </c>
      <c r="IP18" s="157">
        <v>16.673870068999999</v>
      </c>
      <c r="IQ18" s="157">
        <v>0</v>
      </c>
      <c r="IR18" s="157">
        <v>59.969362800000006</v>
      </c>
      <c r="IS18" s="157">
        <v>0.72684099999999996</v>
      </c>
    </row>
    <row r="19" spans="1:253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7">
        <v>9.2660607060000011</v>
      </c>
      <c r="GY19" s="157">
        <v>0</v>
      </c>
      <c r="GZ19" s="157">
        <v>0</v>
      </c>
      <c r="HA19" s="157">
        <v>3.4009976000000002</v>
      </c>
      <c r="HB19" s="157">
        <v>0</v>
      </c>
      <c r="HC19" s="157">
        <v>2.2638182809999998</v>
      </c>
      <c r="HD19" s="157">
        <v>0</v>
      </c>
      <c r="HE19" s="157">
        <v>0</v>
      </c>
      <c r="HF19" s="157">
        <v>0</v>
      </c>
      <c r="HG19" s="157">
        <v>0</v>
      </c>
      <c r="HH19" s="157">
        <v>0</v>
      </c>
      <c r="HI19" s="157">
        <v>89.434260347000006</v>
      </c>
      <c r="HJ19" s="162">
        <v>0</v>
      </c>
      <c r="HK19" s="162">
        <v>0</v>
      </c>
      <c r="HL19" s="162">
        <v>5.6458662729999993</v>
      </c>
      <c r="HM19" s="162">
        <v>5.3458163839999999</v>
      </c>
      <c r="HN19" s="162">
        <v>4.9247760969999996</v>
      </c>
      <c r="HO19" s="162">
        <v>51.990565627999999</v>
      </c>
      <c r="HP19" s="162">
        <v>1.4692578089999999</v>
      </c>
      <c r="HQ19" s="162">
        <v>1.014178912</v>
      </c>
      <c r="HR19" s="162">
        <v>0</v>
      </c>
      <c r="HS19" s="162">
        <v>1.5369405870000001</v>
      </c>
      <c r="HT19" s="162">
        <v>0.218313484</v>
      </c>
      <c r="HU19" s="162">
        <v>0</v>
      </c>
      <c r="HV19" s="162">
        <v>0</v>
      </c>
      <c r="HW19" s="162">
        <v>0</v>
      </c>
      <c r="HX19" s="162">
        <v>42.633596231000006</v>
      </c>
      <c r="HY19" s="162">
        <v>6.5987053480000002</v>
      </c>
      <c r="HZ19" s="162">
        <v>0.81168188499999994</v>
      </c>
      <c r="IA19" s="162">
        <v>24.470350301</v>
      </c>
      <c r="IB19" s="162">
        <v>0</v>
      </c>
      <c r="IC19" s="162">
        <v>0</v>
      </c>
      <c r="ID19" s="162">
        <v>0</v>
      </c>
      <c r="IE19" s="162">
        <v>0</v>
      </c>
      <c r="IF19" s="162">
        <v>0</v>
      </c>
      <c r="IG19" s="162">
        <v>0</v>
      </c>
      <c r="IH19" s="157">
        <v>0</v>
      </c>
      <c r="II19" s="157">
        <v>0</v>
      </c>
      <c r="IJ19" s="157">
        <v>66.590111535999995</v>
      </c>
      <c r="IK19" s="157">
        <v>0</v>
      </c>
      <c r="IL19" s="157">
        <v>0</v>
      </c>
      <c r="IM19" s="157">
        <v>0</v>
      </c>
      <c r="IN19" s="157">
        <v>0</v>
      </c>
      <c r="IO19" s="157">
        <v>0</v>
      </c>
      <c r="IP19" s="157">
        <v>0</v>
      </c>
      <c r="IQ19" s="157">
        <v>0</v>
      </c>
      <c r="IR19" s="157">
        <v>0</v>
      </c>
      <c r="IS19" s="157">
        <v>43.553858782000006</v>
      </c>
    </row>
    <row r="20" spans="1:253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7">
        <v>0</v>
      </c>
      <c r="GY20" s="157">
        <v>0</v>
      </c>
      <c r="GZ20" s="157">
        <v>0</v>
      </c>
      <c r="HA20" s="157">
        <v>0</v>
      </c>
      <c r="HB20" s="157">
        <v>0</v>
      </c>
      <c r="HC20" s="157">
        <v>0</v>
      </c>
      <c r="HD20" s="157">
        <v>0</v>
      </c>
      <c r="HE20" s="157">
        <v>0</v>
      </c>
      <c r="HF20" s="157">
        <v>0</v>
      </c>
      <c r="HG20" s="157">
        <v>0</v>
      </c>
      <c r="HH20" s="157">
        <v>0</v>
      </c>
      <c r="HI20" s="157">
        <v>0</v>
      </c>
      <c r="HJ20" s="162">
        <v>0</v>
      </c>
      <c r="HK20" s="162">
        <v>0</v>
      </c>
      <c r="HL20" s="162">
        <v>0</v>
      </c>
      <c r="HM20" s="162">
        <v>0</v>
      </c>
      <c r="HN20" s="162">
        <v>0</v>
      </c>
      <c r="HO20" s="162">
        <v>0</v>
      </c>
      <c r="HP20" s="162">
        <v>0</v>
      </c>
      <c r="HQ20" s="162">
        <v>0</v>
      </c>
      <c r="HR20" s="162">
        <v>0</v>
      </c>
      <c r="HS20" s="162">
        <v>0</v>
      </c>
      <c r="HT20" s="162">
        <v>0</v>
      </c>
      <c r="HU20" s="162">
        <v>0</v>
      </c>
      <c r="HV20" s="162">
        <v>0</v>
      </c>
      <c r="HW20" s="162">
        <v>0</v>
      </c>
      <c r="HX20" s="162">
        <v>0</v>
      </c>
      <c r="HY20" s="162">
        <v>0</v>
      </c>
      <c r="HZ20" s="162">
        <v>0</v>
      </c>
      <c r="IA20" s="162">
        <v>0</v>
      </c>
      <c r="IB20" s="162">
        <v>0</v>
      </c>
      <c r="IC20" s="162">
        <v>0</v>
      </c>
      <c r="ID20" s="162">
        <v>0</v>
      </c>
      <c r="IE20" s="162">
        <v>0</v>
      </c>
      <c r="IF20" s="162">
        <v>0</v>
      </c>
      <c r="IG20" s="162">
        <v>0</v>
      </c>
      <c r="IH20" s="157">
        <v>0</v>
      </c>
      <c r="II20" s="157">
        <v>0</v>
      </c>
      <c r="IJ20" s="157">
        <v>0</v>
      </c>
      <c r="IK20" s="157">
        <v>0</v>
      </c>
      <c r="IL20" s="157">
        <v>0</v>
      </c>
      <c r="IM20" s="157">
        <v>0</v>
      </c>
      <c r="IN20" s="157">
        <v>0</v>
      </c>
      <c r="IO20" s="157">
        <v>0</v>
      </c>
      <c r="IP20" s="157">
        <v>0</v>
      </c>
      <c r="IQ20" s="157">
        <v>0</v>
      </c>
      <c r="IR20" s="157">
        <v>0</v>
      </c>
      <c r="IS20" s="157">
        <v>0</v>
      </c>
    </row>
    <row r="21" spans="1:253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7">
        <v>9.2660607060000011</v>
      </c>
      <c r="GY21" s="157">
        <v>0</v>
      </c>
      <c r="GZ21" s="157">
        <v>0</v>
      </c>
      <c r="HA21" s="157">
        <v>3.4009976000000002</v>
      </c>
      <c r="HB21" s="157">
        <v>0</v>
      </c>
      <c r="HC21" s="157">
        <v>2.2638182809999998</v>
      </c>
      <c r="HD21" s="157">
        <v>0</v>
      </c>
      <c r="HE21" s="157">
        <v>0</v>
      </c>
      <c r="HF21" s="157">
        <v>0</v>
      </c>
      <c r="HG21" s="157">
        <v>0</v>
      </c>
      <c r="HH21" s="157">
        <v>0</v>
      </c>
      <c r="HI21" s="157">
        <v>89.434260347000006</v>
      </c>
      <c r="HJ21" s="162">
        <v>0</v>
      </c>
      <c r="HK21" s="162">
        <v>0</v>
      </c>
      <c r="HL21" s="162">
        <v>5.6458662729999993</v>
      </c>
      <c r="HM21" s="162">
        <v>5.3458163839999999</v>
      </c>
      <c r="HN21" s="162">
        <v>4.9247760969999996</v>
      </c>
      <c r="HO21" s="162">
        <v>51.990565627999999</v>
      </c>
      <c r="HP21" s="162">
        <v>1.4692578089999999</v>
      </c>
      <c r="HQ21" s="162">
        <v>1.014178912</v>
      </c>
      <c r="HR21" s="162">
        <v>0</v>
      </c>
      <c r="HS21" s="162">
        <v>1.5369405870000001</v>
      </c>
      <c r="HT21" s="162">
        <v>0.218313484</v>
      </c>
      <c r="HU21" s="162">
        <v>0</v>
      </c>
      <c r="HV21" s="162">
        <v>0</v>
      </c>
      <c r="HW21" s="162">
        <v>0</v>
      </c>
      <c r="HX21" s="162">
        <v>42.633596231000006</v>
      </c>
      <c r="HY21" s="162">
        <v>6.5987053480000002</v>
      </c>
      <c r="HZ21" s="162">
        <v>0.81168188499999994</v>
      </c>
      <c r="IA21" s="162">
        <v>24.470350301</v>
      </c>
      <c r="IB21" s="162">
        <v>0</v>
      </c>
      <c r="IC21" s="162">
        <v>0</v>
      </c>
      <c r="ID21" s="162">
        <v>0</v>
      </c>
      <c r="IE21" s="162">
        <v>0</v>
      </c>
      <c r="IF21" s="162">
        <v>0</v>
      </c>
      <c r="IG21" s="162">
        <v>0</v>
      </c>
      <c r="IH21" s="157">
        <v>0</v>
      </c>
      <c r="II21" s="157">
        <v>0</v>
      </c>
      <c r="IJ21" s="157">
        <v>66.590111535999995</v>
      </c>
      <c r="IK21" s="157">
        <v>0</v>
      </c>
      <c r="IL21" s="157">
        <v>0</v>
      </c>
      <c r="IM21" s="157">
        <v>0</v>
      </c>
      <c r="IN21" s="157">
        <v>0</v>
      </c>
      <c r="IO21" s="157">
        <v>0</v>
      </c>
      <c r="IP21" s="157">
        <v>0</v>
      </c>
      <c r="IQ21" s="157">
        <v>0</v>
      </c>
      <c r="IR21" s="157">
        <v>0</v>
      </c>
      <c r="IS21" s="157">
        <v>43.553858782000006</v>
      </c>
    </row>
    <row r="22" spans="1:253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7">
        <v>58.044035133000008</v>
      </c>
      <c r="GY22" s="157">
        <v>100.410385918</v>
      </c>
      <c r="GZ22" s="157">
        <v>117.557764107</v>
      </c>
      <c r="HA22" s="157">
        <v>78.074444397999997</v>
      </c>
      <c r="HB22" s="157">
        <v>81.076717403000004</v>
      </c>
      <c r="HC22" s="157">
        <v>68.380724942000001</v>
      </c>
      <c r="HD22" s="157">
        <v>79.057577239000011</v>
      </c>
      <c r="HE22" s="157">
        <v>88.219147158000013</v>
      </c>
      <c r="HF22" s="157">
        <v>84.596978523000004</v>
      </c>
      <c r="HG22" s="157">
        <v>91.805440269000002</v>
      </c>
      <c r="HH22" s="157">
        <v>84.731197627</v>
      </c>
      <c r="HI22" s="157">
        <v>127.475163768</v>
      </c>
      <c r="HJ22" s="162">
        <v>67.485136669999989</v>
      </c>
      <c r="HK22" s="162">
        <v>99.048260083999992</v>
      </c>
      <c r="HL22" s="162">
        <v>215.72061248700004</v>
      </c>
      <c r="HM22" s="162">
        <v>75.282958014999991</v>
      </c>
      <c r="HN22" s="162">
        <v>77.34978315299999</v>
      </c>
      <c r="HO22" s="162">
        <v>236.188731456</v>
      </c>
      <c r="HP22" s="162">
        <v>87.420205406999997</v>
      </c>
      <c r="HQ22" s="162">
        <v>102.708290968</v>
      </c>
      <c r="HR22" s="162">
        <v>99.644892929000008</v>
      </c>
      <c r="HS22" s="162">
        <v>86.381802739000008</v>
      </c>
      <c r="HT22" s="162">
        <v>96.406636575000007</v>
      </c>
      <c r="HU22" s="162">
        <v>198.93146722999998</v>
      </c>
      <c r="HV22" s="162">
        <v>62.932393820999998</v>
      </c>
      <c r="HW22" s="162">
        <v>82.60947037199999</v>
      </c>
      <c r="HX22" s="162">
        <v>112.542139237</v>
      </c>
      <c r="HY22" s="162">
        <v>96.839601072999983</v>
      </c>
      <c r="HZ22" s="162">
        <v>90.012973974000005</v>
      </c>
      <c r="IA22" s="162">
        <v>98.020326653999987</v>
      </c>
      <c r="IB22" s="162">
        <v>95.582703430000009</v>
      </c>
      <c r="IC22" s="162">
        <v>89.712094755999999</v>
      </c>
      <c r="ID22" s="162">
        <v>91.359270210999995</v>
      </c>
      <c r="IE22" s="162">
        <v>157.54816883399999</v>
      </c>
      <c r="IF22" s="162">
        <v>218.00633833200001</v>
      </c>
      <c r="IG22" s="162">
        <v>107.342332588</v>
      </c>
      <c r="IH22" s="157">
        <v>72.084184849999986</v>
      </c>
      <c r="II22" s="157">
        <v>162.73399206100001</v>
      </c>
      <c r="IJ22" s="157">
        <v>112.564480199</v>
      </c>
      <c r="IK22" s="157">
        <v>107.96122883199999</v>
      </c>
      <c r="IL22" s="157">
        <v>110.49958757600001</v>
      </c>
      <c r="IM22" s="157">
        <v>142.31884875599999</v>
      </c>
      <c r="IN22" s="157">
        <v>102.59623418500001</v>
      </c>
      <c r="IO22" s="157">
        <v>48.431582518999996</v>
      </c>
      <c r="IP22" s="157">
        <v>159.46169773599999</v>
      </c>
      <c r="IQ22" s="157">
        <v>101.52181302599999</v>
      </c>
      <c r="IR22" s="157">
        <v>103.06697342700001</v>
      </c>
      <c r="IS22" s="157">
        <v>185.97749078199999</v>
      </c>
    </row>
    <row r="23" spans="1:253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7">
        <v>58.044035133000008</v>
      </c>
      <c r="GY23" s="157">
        <v>100.410385918</v>
      </c>
      <c r="GZ23" s="157">
        <v>117.557764107</v>
      </c>
      <c r="HA23" s="157">
        <v>78.074444397999997</v>
      </c>
      <c r="HB23" s="157">
        <v>81.076717403000004</v>
      </c>
      <c r="HC23" s="157">
        <v>68.380724942000001</v>
      </c>
      <c r="HD23" s="157">
        <v>79.057577239000011</v>
      </c>
      <c r="HE23" s="157">
        <v>88.219147158000013</v>
      </c>
      <c r="HF23" s="157">
        <v>84.596978523000004</v>
      </c>
      <c r="HG23" s="157">
        <v>91.805440269000002</v>
      </c>
      <c r="HH23" s="157">
        <v>84.731197627</v>
      </c>
      <c r="HI23" s="157">
        <v>127.475163768</v>
      </c>
      <c r="HJ23" s="162">
        <v>67.485136669999989</v>
      </c>
      <c r="HK23" s="162">
        <v>99.048260083999992</v>
      </c>
      <c r="HL23" s="162">
        <v>215.72061248700004</v>
      </c>
      <c r="HM23" s="162">
        <v>75.282958014999991</v>
      </c>
      <c r="HN23" s="162">
        <v>77.34978315299999</v>
      </c>
      <c r="HO23" s="162">
        <v>236.188731456</v>
      </c>
      <c r="HP23" s="162">
        <v>87.420205406999997</v>
      </c>
      <c r="HQ23" s="162">
        <v>102.708290968</v>
      </c>
      <c r="HR23" s="162">
        <v>99.644892929000008</v>
      </c>
      <c r="HS23" s="162">
        <v>86.381802739000008</v>
      </c>
      <c r="HT23" s="162">
        <v>96.406636575000007</v>
      </c>
      <c r="HU23" s="162">
        <v>198.93146722999998</v>
      </c>
      <c r="HV23" s="162">
        <v>62.932393820999998</v>
      </c>
      <c r="HW23" s="162">
        <v>82.60947037199999</v>
      </c>
      <c r="HX23" s="162">
        <v>112.542139237</v>
      </c>
      <c r="HY23" s="162">
        <v>96.839601072999983</v>
      </c>
      <c r="HZ23" s="162">
        <v>90.012973974000005</v>
      </c>
      <c r="IA23" s="162">
        <v>98.020326653999987</v>
      </c>
      <c r="IB23" s="162">
        <v>95.582703430000009</v>
      </c>
      <c r="IC23" s="162">
        <v>89.712094755999999</v>
      </c>
      <c r="ID23" s="162">
        <v>91.359270210999995</v>
      </c>
      <c r="IE23" s="162">
        <v>157.54816883399999</v>
      </c>
      <c r="IF23" s="162">
        <v>218.00633833200001</v>
      </c>
      <c r="IG23" s="162">
        <v>107.342332588</v>
      </c>
      <c r="IH23" s="157">
        <v>72.084184849999986</v>
      </c>
      <c r="II23" s="157">
        <v>162.73399206100001</v>
      </c>
      <c r="IJ23" s="157">
        <v>112.564480199</v>
      </c>
      <c r="IK23" s="157">
        <v>107.96122883199999</v>
      </c>
      <c r="IL23" s="157">
        <v>110.49958757600001</v>
      </c>
      <c r="IM23" s="157">
        <v>142.31884875599999</v>
      </c>
      <c r="IN23" s="157">
        <v>102.59623418500001</v>
      </c>
      <c r="IO23" s="157">
        <v>48.431582518999996</v>
      </c>
      <c r="IP23" s="157">
        <v>159.46169773599999</v>
      </c>
      <c r="IQ23" s="157">
        <v>101.52181302599999</v>
      </c>
      <c r="IR23" s="157">
        <v>103.06697342700001</v>
      </c>
      <c r="IS23" s="157">
        <v>185.97749078199999</v>
      </c>
    </row>
    <row r="24" spans="1:253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7">
        <v>0</v>
      </c>
      <c r="GY24" s="157">
        <v>0</v>
      </c>
      <c r="GZ24" s="157">
        <v>0</v>
      </c>
      <c r="HA24" s="157">
        <v>0</v>
      </c>
      <c r="HB24" s="157">
        <v>0</v>
      </c>
      <c r="HC24" s="157">
        <v>0</v>
      </c>
      <c r="HD24" s="157">
        <v>0</v>
      </c>
      <c r="HE24" s="157">
        <v>0</v>
      </c>
      <c r="HF24" s="157">
        <v>0</v>
      </c>
      <c r="HG24" s="157">
        <v>0</v>
      </c>
      <c r="HH24" s="157">
        <v>0</v>
      </c>
      <c r="HI24" s="157">
        <v>0</v>
      </c>
      <c r="HJ24" s="162">
        <v>0</v>
      </c>
      <c r="HK24" s="162">
        <v>0</v>
      </c>
      <c r="HL24" s="162">
        <v>0</v>
      </c>
      <c r="HM24" s="162">
        <v>0</v>
      </c>
      <c r="HN24" s="162">
        <v>0</v>
      </c>
      <c r="HO24" s="162">
        <v>0</v>
      </c>
      <c r="HP24" s="162">
        <v>0</v>
      </c>
      <c r="HQ24" s="162">
        <v>0</v>
      </c>
      <c r="HR24" s="162">
        <v>0</v>
      </c>
      <c r="HS24" s="162">
        <v>0</v>
      </c>
      <c r="HT24" s="162">
        <v>0</v>
      </c>
      <c r="HU24" s="162">
        <v>0</v>
      </c>
      <c r="HV24" s="162">
        <v>0</v>
      </c>
      <c r="HW24" s="162">
        <v>0</v>
      </c>
      <c r="HX24" s="162">
        <v>0</v>
      </c>
      <c r="HY24" s="162">
        <v>0</v>
      </c>
      <c r="HZ24" s="162">
        <v>0</v>
      </c>
      <c r="IA24" s="162">
        <v>0</v>
      </c>
      <c r="IB24" s="162">
        <v>0</v>
      </c>
      <c r="IC24" s="162">
        <v>0</v>
      </c>
      <c r="ID24" s="162">
        <v>0</v>
      </c>
      <c r="IE24" s="162">
        <v>0</v>
      </c>
      <c r="IF24" s="162">
        <v>0</v>
      </c>
      <c r="IG24" s="162">
        <v>0</v>
      </c>
      <c r="IH24" s="157">
        <v>0</v>
      </c>
      <c r="II24" s="157">
        <v>0</v>
      </c>
      <c r="IJ24" s="157">
        <v>0</v>
      </c>
      <c r="IK24" s="157">
        <v>0</v>
      </c>
      <c r="IL24" s="157">
        <v>0</v>
      </c>
      <c r="IM24" s="157">
        <v>0</v>
      </c>
      <c r="IN24" s="157">
        <v>0</v>
      </c>
      <c r="IO24" s="157">
        <v>0</v>
      </c>
      <c r="IP24" s="157">
        <v>0</v>
      </c>
      <c r="IQ24" s="157">
        <v>0</v>
      </c>
      <c r="IR24" s="157">
        <v>0</v>
      </c>
      <c r="IS24" s="157">
        <v>0</v>
      </c>
    </row>
    <row r="25" spans="1:253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7">
        <v>316.41098610999995</v>
      </c>
      <c r="GY25" s="157">
        <v>488.90175869000001</v>
      </c>
      <c r="GZ25" s="157">
        <v>835.38307447199998</v>
      </c>
      <c r="HA25" s="157">
        <v>350.60397989000001</v>
      </c>
      <c r="HB25" s="157">
        <v>349.57777744100002</v>
      </c>
      <c r="HC25" s="157">
        <v>402.65507005199999</v>
      </c>
      <c r="HD25" s="157">
        <v>443.86346516499998</v>
      </c>
      <c r="HE25" s="157">
        <v>705.72035406400005</v>
      </c>
      <c r="HF25" s="157">
        <v>433.04176343400002</v>
      </c>
      <c r="HG25" s="157">
        <v>465.78194120199998</v>
      </c>
      <c r="HH25" s="157">
        <v>442.24062086200007</v>
      </c>
      <c r="HI25" s="157">
        <v>634.87865578100002</v>
      </c>
      <c r="HJ25" s="162">
        <v>796.14211835899994</v>
      </c>
      <c r="HK25" s="162">
        <v>424.83907140100001</v>
      </c>
      <c r="HL25" s="162">
        <v>378.938332753</v>
      </c>
      <c r="HM25" s="162">
        <v>417.79623360799997</v>
      </c>
      <c r="HN25" s="162">
        <v>376.43770936800001</v>
      </c>
      <c r="HO25" s="162">
        <v>512.50114119099999</v>
      </c>
      <c r="HP25" s="162">
        <v>453.59931008400008</v>
      </c>
      <c r="HQ25" s="162">
        <v>398.97187653700001</v>
      </c>
      <c r="HR25" s="162">
        <v>492.66348668699999</v>
      </c>
      <c r="HS25" s="162">
        <v>433.04462822500005</v>
      </c>
      <c r="HT25" s="162">
        <v>432.14918380800003</v>
      </c>
      <c r="HU25" s="162">
        <v>965.86264640099989</v>
      </c>
      <c r="HV25" s="162">
        <v>407.30629635500003</v>
      </c>
      <c r="HW25" s="162">
        <v>359.80066432400002</v>
      </c>
      <c r="HX25" s="162">
        <v>554.27535932199999</v>
      </c>
      <c r="HY25" s="162">
        <v>493.12158003299999</v>
      </c>
      <c r="HZ25" s="162">
        <v>501.89858613199999</v>
      </c>
      <c r="IA25" s="162">
        <v>477.91873445300001</v>
      </c>
      <c r="IB25" s="162">
        <v>451.70234350799996</v>
      </c>
      <c r="IC25" s="162">
        <v>455.95278287699995</v>
      </c>
      <c r="ID25" s="162">
        <v>526.04486080300001</v>
      </c>
      <c r="IE25" s="162">
        <v>462.29721838699999</v>
      </c>
      <c r="IF25" s="162">
        <v>466.32164651400001</v>
      </c>
      <c r="IG25" s="162">
        <v>768.18842342199991</v>
      </c>
      <c r="IH25" s="157">
        <v>491.91573394099998</v>
      </c>
      <c r="II25" s="157">
        <v>405.35622220900001</v>
      </c>
      <c r="IJ25" s="157">
        <v>530.69020682000007</v>
      </c>
      <c r="IK25" s="157">
        <v>447.28351804300002</v>
      </c>
      <c r="IL25" s="157">
        <v>465.37877187299995</v>
      </c>
      <c r="IM25" s="157">
        <v>661.96603222299996</v>
      </c>
      <c r="IN25" s="157">
        <v>662.15027536900004</v>
      </c>
      <c r="IO25" s="157">
        <v>574.18628884700001</v>
      </c>
      <c r="IP25" s="157">
        <v>459.37940612699998</v>
      </c>
      <c r="IQ25" s="157">
        <v>576.1389678490001</v>
      </c>
      <c r="IR25" s="157">
        <v>489.32226712699998</v>
      </c>
      <c r="IS25" s="157">
        <v>819.03538974700007</v>
      </c>
    </row>
    <row r="26" spans="1:253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7">
        <v>71.910029921999993</v>
      </c>
      <c r="GY26" s="157">
        <v>211.75734237399999</v>
      </c>
      <c r="GZ26" s="157">
        <v>141.51895014899998</v>
      </c>
      <c r="HA26" s="157">
        <v>185.22076246699999</v>
      </c>
      <c r="HB26" s="157">
        <v>162.16807489400003</v>
      </c>
      <c r="HC26" s="157">
        <v>143.33269580799998</v>
      </c>
      <c r="HD26" s="157">
        <v>188.90670220499999</v>
      </c>
      <c r="HE26" s="157">
        <v>351.35477883499999</v>
      </c>
      <c r="HF26" s="157">
        <v>154.66024920200002</v>
      </c>
      <c r="HG26" s="157">
        <v>214.13745509399999</v>
      </c>
      <c r="HH26" s="157">
        <v>170.89214993400003</v>
      </c>
      <c r="HI26" s="157">
        <v>210.728893164</v>
      </c>
      <c r="HJ26" s="162">
        <v>259.91872173499996</v>
      </c>
      <c r="HK26" s="162">
        <v>218.73110439500002</v>
      </c>
      <c r="HL26" s="162">
        <v>191.83317939</v>
      </c>
      <c r="HM26" s="162">
        <v>211.97194859100003</v>
      </c>
      <c r="HN26" s="162">
        <v>195.05666125499999</v>
      </c>
      <c r="HO26" s="162">
        <v>204.85966571199998</v>
      </c>
      <c r="HP26" s="162">
        <v>177.97167341900001</v>
      </c>
      <c r="HQ26" s="162">
        <v>204.37306706600003</v>
      </c>
      <c r="HR26" s="162">
        <v>211.72937628</v>
      </c>
      <c r="HS26" s="162">
        <v>196.276128263</v>
      </c>
      <c r="HT26" s="162">
        <v>214.747803753</v>
      </c>
      <c r="HU26" s="162">
        <v>385.93251309799996</v>
      </c>
      <c r="HV26" s="162">
        <v>182.30352993599999</v>
      </c>
      <c r="HW26" s="162">
        <v>190.36795605099999</v>
      </c>
      <c r="HX26" s="162">
        <v>268.715843355</v>
      </c>
      <c r="HY26" s="162">
        <v>194.96826913199999</v>
      </c>
      <c r="HZ26" s="162">
        <v>194.172676854</v>
      </c>
      <c r="IA26" s="162">
        <v>215.085880159</v>
      </c>
      <c r="IB26" s="162">
        <v>225.21815236200001</v>
      </c>
      <c r="IC26" s="162">
        <v>205.92538679899997</v>
      </c>
      <c r="ID26" s="162">
        <v>212.71597249600001</v>
      </c>
      <c r="IE26" s="162">
        <v>217.03539656699999</v>
      </c>
      <c r="IF26" s="162">
        <v>198.265584421</v>
      </c>
      <c r="IG26" s="162">
        <v>268.705542756</v>
      </c>
      <c r="IH26" s="157">
        <v>292.74417896400001</v>
      </c>
      <c r="II26" s="157">
        <v>253.99945426699998</v>
      </c>
      <c r="IJ26" s="157">
        <v>225.55060340600005</v>
      </c>
      <c r="IK26" s="157">
        <v>224.75239933700001</v>
      </c>
      <c r="IL26" s="157">
        <v>232.66533174399999</v>
      </c>
      <c r="IM26" s="157">
        <v>294.760876129</v>
      </c>
      <c r="IN26" s="157">
        <v>305.73081662599998</v>
      </c>
      <c r="IO26" s="157">
        <v>295.39513287099999</v>
      </c>
      <c r="IP26" s="157">
        <v>239.48414490599998</v>
      </c>
      <c r="IQ26" s="157">
        <v>261.50972401000001</v>
      </c>
      <c r="IR26" s="157">
        <v>277.39694112799998</v>
      </c>
      <c r="IS26" s="157">
        <v>371.60859905699999</v>
      </c>
    </row>
    <row r="27" spans="1:253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9">
        <v>0</v>
      </c>
      <c r="GY27" s="159">
        <v>205.627462165</v>
      </c>
      <c r="GZ27" s="159">
        <v>66.817831102999989</v>
      </c>
      <c r="HA27" s="159">
        <v>126.417132869</v>
      </c>
      <c r="HB27" s="159">
        <v>123.86751915000001</v>
      </c>
      <c r="HC27" s="159">
        <v>111.405913461</v>
      </c>
      <c r="HD27" s="159">
        <v>121.45884095300001</v>
      </c>
      <c r="HE27" s="159">
        <v>278.74570850000003</v>
      </c>
      <c r="HF27" s="159">
        <v>121.807262623</v>
      </c>
      <c r="HG27" s="159">
        <v>129.25731286199999</v>
      </c>
      <c r="HH27" s="159">
        <v>130.22638384500002</v>
      </c>
      <c r="HI27" s="159">
        <v>128.367016611</v>
      </c>
      <c r="HJ27" s="164">
        <v>129.34455217499999</v>
      </c>
      <c r="HK27" s="164">
        <v>155.63550399200003</v>
      </c>
      <c r="HL27" s="164">
        <v>132.035527419</v>
      </c>
      <c r="HM27" s="164">
        <v>130.287090823</v>
      </c>
      <c r="HN27" s="164">
        <v>128.92764168299999</v>
      </c>
      <c r="HO27" s="164">
        <v>115.584628115</v>
      </c>
      <c r="HP27" s="164">
        <v>119.04113331599999</v>
      </c>
      <c r="HQ27" s="164">
        <v>111.74874482200001</v>
      </c>
      <c r="HR27" s="164">
        <v>162.431001673</v>
      </c>
      <c r="HS27" s="164">
        <v>130.63645739600003</v>
      </c>
      <c r="HT27" s="164">
        <v>137.72462613900001</v>
      </c>
      <c r="HU27" s="164">
        <v>208.34047520499996</v>
      </c>
      <c r="HV27" s="164">
        <v>121.605148246</v>
      </c>
      <c r="HW27" s="164">
        <v>140.720108248</v>
      </c>
      <c r="HX27" s="164">
        <v>219.55130280999998</v>
      </c>
      <c r="HY27" s="164">
        <v>138.17510305299999</v>
      </c>
      <c r="HZ27" s="164">
        <v>160.70479449800001</v>
      </c>
      <c r="IA27" s="164">
        <v>143.71519649800001</v>
      </c>
      <c r="IB27" s="164">
        <v>123.695375508</v>
      </c>
      <c r="IC27" s="164">
        <v>144.11415791399997</v>
      </c>
      <c r="ID27" s="164">
        <v>157.07946448500002</v>
      </c>
      <c r="IE27" s="164">
        <v>148.87890346699999</v>
      </c>
      <c r="IF27" s="164">
        <v>149.61595751199999</v>
      </c>
      <c r="IG27" s="164">
        <v>157.04321631300002</v>
      </c>
      <c r="IH27" s="159">
        <v>166.37050471000001</v>
      </c>
      <c r="II27" s="159">
        <v>189.06577240899998</v>
      </c>
      <c r="IJ27" s="159">
        <v>160.71202957700001</v>
      </c>
      <c r="IK27" s="159">
        <v>162.55622275100004</v>
      </c>
      <c r="IL27" s="159">
        <v>175.729026215</v>
      </c>
      <c r="IM27" s="159">
        <v>170.20407196299999</v>
      </c>
      <c r="IN27" s="159">
        <v>240.70797901900002</v>
      </c>
      <c r="IO27" s="159">
        <v>189.20951847199998</v>
      </c>
      <c r="IP27" s="159">
        <v>163.75296919899998</v>
      </c>
      <c r="IQ27" s="159">
        <v>193.90263317200001</v>
      </c>
      <c r="IR27" s="159">
        <v>193.68975670199998</v>
      </c>
      <c r="IS27" s="159">
        <v>207.00616036700001</v>
      </c>
    </row>
    <row r="28" spans="1:253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7">
        <v>71.910029922000007</v>
      </c>
      <c r="GY28" s="157">
        <v>6.1298802089999951</v>
      </c>
      <c r="GZ28" s="157">
        <v>74.701119045999988</v>
      </c>
      <c r="HA28" s="157">
        <v>58.803629598000001</v>
      </c>
      <c r="HB28" s="157">
        <v>38.300555744000015</v>
      </c>
      <c r="HC28" s="157">
        <v>31.926782346999985</v>
      </c>
      <c r="HD28" s="157">
        <v>67.447861251999996</v>
      </c>
      <c r="HE28" s="157">
        <v>72.609070334999998</v>
      </c>
      <c r="HF28" s="157">
        <v>32.852986579000003</v>
      </c>
      <c r="HG28" s="157">
        <v>84.880142232000011</v>
      </c>
      <c r="HH28" s="157">
        <v>40.665766089000009</v>
      </c>
      <c r="HI28" s="157">
        <v>82.361876553000016</v>
      </c>
      <c r="HJ28" s="162">
        <v>130.57416955999997</v>
      </c>
      <c r="HK28" s="162">
        <v>63.09560040300002</v>
      </c>
      <c r="HL28" s="162">
        <v>59.797651971000015</v>
      </c>
      <c r="HM28" s="162">
        <v>81.684857768000015</v>
      </c>
      <c r="HN28" s="162">
        <v>66.12901957199999</v>
      </c>
      <c r="HO28" s="162">
        <v>89.275037596999994</v>
      </c>
      <c r="HP28" s="162">
        <v>58.930540103000006</v>
      </c>
      <c r="HQ28" s="162">
        <v>92.624322244000012</v>
      </c>
      <c r="HR28" s="162">
        <v>49.298374607000007</v>
      </c>
      <c r="HS28" s="162">
        <v>65.639670867000007</v>
      </c>
      <c r="HT28" s="162">
        <v>77.023177613999991</v>
      </c>
      <c r="HU28" s="162">
        <v>177.592037893</v>
      </c>
      <c r="HV28" s="162">
        <v>60.698381690000012</v>
      </c>
      <c r="HW28" s="162">
        <v>49.647847802999983</v>
      </c>
      <c r="HX28" s="162">
        <v>49.164540545000023</v>
      </c>
      <c r="HY28" s="162">
        <v>56.793166078999988</v>
      </c>
      <c r="HZ28" s="162">
        <v>33.467882356000018</v>
      </c>
      <c r="IA28" s="162">
        <v>71.370683661000015</v>
      </c>
      <c r="IB28" s="162">
        <v>101.522776854</v>
      </c>
      <c r="IC28" s="162">
        <v>61.811228884999991</v>
      </c>
      <c r="ID28" s="162">
        <v>55.636508010999997</v>
      </c>
      <c r="IE28" s="162">
        <v>68.15649310000002</v>
      </c>
      <c r="IF28" s="162">
        <v>48.649626909000013</v>
      </c>
      <c r="IG28" s="162">
        <v>111.662326443</v>
      </c>
      <c r="IH28" s="157">
        <v>126.37367425399995</v>
      </c>
      <c r="II28" s="157">
        <v>64.933681858</v>
      </c>
      <c r="IJ28" s="157">
        <v>64.838573829000026</v>
      </c>
      <c r="IK28" s="157">
        <v>62.196176586000014</v>
      </c>
      <c r="IL28" s="157">
        <v>56.936305529000002</v>
      </c>
      <c r="IM28" s="157">
        <v>124.55680416599999</v>
      </c>
      <c r="IN28" s="157">
        <v>65.022837606999971</v>
      </c>
      <c r="IO28" s="157">
        <v>106.18561439899999</v>
      </c>
      <c r="IP28" s="157">
        <v>75.731175706999991</v>
      </c>
      <c r="IQ28" s="157">
        <v>67.607090838000005</v>
      </c>
      <c r="IR28" s="157">
        <v>83.707184425999998</v>
      </c>
      <c r="IS28" s="157">
        <v>164.60243868999996</v>
      </c>
    </row>
    <row r="29" spans="1:253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7">
        <v>238.56075348799999</v>
      </c>
      <c r="GY29" s="157">
        <v>266.793355453</v>
      </c>
      <c r="GZ29" s="157">
        <v>163.76800329799997</v>
      </c>
      <c r="HA29" s="157">
        <v>133.57240525100002</v>
      </c>
      <c r="HB29" s="157">
        <v>148.55740385600001</v>
      </c>
      <c r="HC29" s="157">
        <v>208.05895531399997</v>
      </c>
      <c r="HD29" s="157">
        <v>192.14873074100004</v>
      </c>
      <c r="HE29" s="157">
        <v>329.34838639100002</v>
      </c>
      <c r="HF29" s="157">
        <v>201.73798897999998</v>
      </c>
      <c r="HG29" s="157">
        <v>183.31055431299998</v>
      </c>
      <c r="HH29" s="157">
        <v>203.29307849600002</v>
      </c>
      <c r="HI29" s="157">
        <v>221.32942867100002</v>
      </c>
      <c r="HJ29" s="162">
        <v>133.68196651400001</v>
      </c>
      <c r="HK29" s="162">
        <v>161.82979137500001</v>
      </c>
      <c r="HL29" s="162">
        <v>173.21870353499997</v>
      </c>
      <c r="HM29" s="162">
        <v>163.85546116299997</v>
      </c>
      <c r="HN29" s="162">
        <v>150.80695566899999</v>
      </c>
      <c r="HO29" s="162">
        <v>164.462491333</v>
      </c>
      <c r="HP29" s="162">
        <v>198.23015065000001</v>
      </c>
      <c r="HQ29" s="162">
        <v>155.768709935</v>
      </c>
      <c r="HR29" s="162">
        <v>214.97694817200002</v>
      </c>
      <c r="HS29" s="162">
        <v>186.076656329</v>
      </c>
      <c r="HT29" s="162">
        <v>174.28302650000001</v>
      </c>
      <c r="HU29" s="162">
        <v>221.37050150100001</v>
      </c>
      <c r="HV29" s="162">
        <v>221.75073243899999</v>
      </c>
      <c r="HW29" s="162">
        <v>162.72662253000001</v>
      </c>
      <c r="HX29" s="162">
        <v>271.22546287199998</v>
      </c>
      <c r="HY29" s="162">
        <v>183.34028942099999</v>
      </c>
      <c r="HZ29" s="162">
        <v>216.43665375499998</v>
      </c>
      <c r="IA29" s="162">
        <v>198.51759183099998</v>
      </c>
      <c r="IB29" s="162">
        <v>180.70500549399995</v>
      </c>
      <c r="IC29" s="162">
        <v>201.674248562</v>
      </c>
      <c r="ID29" s="162">
        <v>274.45956372299997</v>
      </c>
      <c r="IE29" s="162">
        <v>213.76215403</v>
      </c>
      <c r="IF29" s="162">
        <v>233.72456317999999</v>
      </c>
      <c r="IG29" s="162">
        <v>244.51083553200002</v>
      </c>
      <c r="IH29" s="157">
        <v>192.73824389000001</v>
      </c>
      <c r="II29" s="157">
        <v>141.128896567</v>
      </c>
      <c r="IJ29" s="157">
        <v>291.13688149899997</v>
      </c>
      <c r="IK29" s="157">
        <v>184.084306086</v>
      </c>
      <c r="IL29" s="157">
        <v>207.89125955199998</v>
      </c>
      <c r="IM29" s="157">
        <v>201.85332927700003</v>
      </c>
      <c r="IN29" s="157">
        <v>302.51046200300004</v>
      </c>
      <c r="IO29" s="157">
        <v>241.91479683100002</v>
      </c>
      <c r="IP29" s="157">
        <v>201.90354255199998</v>
      </c>
      <c r="IQ29" s="157">
        <v>288.74648951</v>
      </c>
      <c r="IR29" s="157">
        <v>180.683101411</v>
      </c>
      <c r="IS29" s="157">
        <v>242.94594491400002</v>
      </c>
    </row>
    <row r="30" spans="1:253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7">
        <v>133.66387306199999</v>
      </c>
      <c r="GY30" s="157">
        <v>156.944410347</v>
      </c>
      <c r="GZ30" s="157">
        <v>76.656736678999991</v>
      </c>
      <c r="HA30" s="157">
        <v>99.617723335000008</v>
      </c>
      <c r="HB30" s="157">
        <v>99.983757565000005</v>
      </c>
      <c r="HC30" s="157">
        <v>116.22580768899999</v>
      </c>
      <c r="HD30" s="157">
        <v>105.783963324</v>
      </c>
      <c r="HE30" s="157">
        <v>257.034220065</v>
      </c>
      <c r="HF30" s="157">
        <v>101.780545522</v>
      </c>
      <c r="HG30" s="157">
        <v>84.884670599999993</v>
      </c>
      <c r="HH30" s="157">
        <v>110.30700200199999</v>
      </c>
      <c r="HI30" s="157">
        <v>107.50093607300001</v>
      </c>
      <c r="HJ30" s="162">
        <v>58.889473811000002</v>
      </c>
      <c r="HK30" s="162">
        <v>60.207409268000006</v>
      </c>
      <c r="HL30" s="162">
        <v>53.670452429999997</v>
      </c>
      <c r="HM30" s="162">
        <v>65.454925552999995</v>
      </c>
      <c r="HN30" s="162">
        <v>48.401431700000003</v>
      </c>
      <c r="HO30" s="162">
        <v>43.134576957</v>
      </c>
      <c r="HP30" s="162">
        <v>88.247982499999992</v>
      </c>
      <c r="HQ30" s="162">
        <v>39.509312711999996</v>
      </c>
      <c r="HR30" s="162">
        <v>96.418473372000008</v>
      </c>
      <c r="HS30" s="162">
        <v>68.531983366000006</v>
      </c>
      <c r="HT30" s="162">
        <v>53.915864033000005</v>
      </c>
      <c r="HU30" s="162">
        <v>71.756035335000007</v>
      </c>
      <c r="HV30" s="162">
        <v>116.838972883</v>
      </c>
      <c r="HW30" s="162">
        <v>51.711051343000001</v>
      </c>
      <c r="HX30" s="162">
        <v>128.87679800000001</v>
      </c>
      <c r="HY30" s="162">
        <v>65.645176014</v>
      </c>
      <c r="HZ30" s="162">
        <v>98.932687089999988</v>
      </c>
      <c r="IA30" s="162">
        <v>71.320325772999993</v>
      </c>
      <c r="IB30" s="162">
        <v>53.905637566999999</v>
      </c>
      <c r="IC30" s="162">
        <v>72.727764180999998</v>
      </c>
      <c r="ID30" s="162">
        <v>82.201665011999992</v>
      </c>
      <c r="IE30" s="162">
        <v>79.19133300499999</v>
      </c>
      <c r="IF30" s="162">
        <v>75.662585051999997</v>
      </c>
      <c r="IG30" s="162">
        <v>91.952377131000006</v>
      </c>
      <c r="IH30" s="157">
        <v>80.340349242000002</v>
      </c>
      <c r="II30" s="157">
        <v>26.54330878</v>
      </c>
      <c r="IJ30" s="157">
        <v>127.12307939899999</v>
      </c>
      <c r="IK30" s="157">
        <v>73.890192271000004</v>
      </c>
      <c r="IL30" s="157">
        <v>84.579648706</v>
      </c>
      <c r="IM30" s="157">
        <v>76.998602027000004</v>
      </c>
      <c r="IN30" s="157">
        <v>155.02277856800001</v>
      </c>
      <c r="IO30" s="157">
        <v>91.699884381999993</v>
      </c>
      <c r="IP30" s="157">
        <v>67.447626024000002</v>
      </c>
      <c r="IQ30" s="157">
        <v>142.550810251</v>
      </c>
      <c r="IR30" s="157">
        <v>57.667547211000006</v>
      </c>
      <c r="IS30" s="157">
        <v>22.263026841999999</v>
      </c>
    </row>
    <row r="31" spans="1:253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7">
        <v>104.896880426</v>
      </c>
      <c r="GY31" s="157">
        <v>109.848945106</v>
      </c>
      <c r="GZ31" s="157">
        <v>87.111266619000006</v>
      </c>
      <c r="HA31" s="157">
        <v>33.954681915999991</v>
      </c>
      <c r="HB31" s="157">
        <v>48.573646290999996</v>
      </c>
      <c r="HC31" s="157">
        <v>91.833147625000009</v>
      </c>
      <c r="HD31" s="157">
        <v>86.36476741700001</v>
      </c>
      <c r="HE31" s="157">
        <v>72.314166325999992</v>
      </c>
      <c r="HF31" s="157">
        <v>99.957443457999986</v>
      </c>
      <c r="HG31" s="157">
        <v>98.425883713000005</v>
      </c>
      <c r="HH31" s="157">
        <v>92.986076494000002</v>
      </c>
      <c r="HI31" s="157">
        <v>113.82849259800001</v>
      </c>
      <c r="HJ31" s="162">
        <v>74.792492703000008</v>
      </c>
      <c r="HK31" s="162">
        <v>101.62238210700001</v>
      </c>
      <c r="HL31" s="162">
        <v>119.54825110499998</v>
      </c>
      <c r="HM31" s="162">
        <v>98.400535609999991</v>
      </c>
      <c r="HN31" s="162">
        <v>102.405523969</v>
      </c>
      <c r="HO31" s="162">
        <v>121.32791437600001</v>
      </c>
      <c r="HP31" s="162">
        <v>109.98216815000001</v>
      </c>
      <c r="HQ31" s="162">
        <v>116.25939722300001</v>
      </c>
      <c r="HR31" s="162">
        <v>118.55847480000001</v>
      </c>
      <c r="HS31" s="162">
        <v>117.544672963</v>
      </c>
      <c r="HT31" s="162">
        <v>120.36716246700001</v>
      </c>
      <c r="HU31" s="162">
        <v>149.614466166</v>
      </c>
      <c r="HV31" s="162">
        <v>104.91175955599998</v>
      </c>
      <c r="HW31" s="162">
        <v>111.01557118700001</v>
      </c>
      <c r="HX31" s="162">
        <v>142.348664872</v>
      </c>
      <c r="HY31" s="162">
        <v>117.69511340699999</v>
      </c>
      <c r="HZ31" s="162">
        <v>117.50396666499998</v>
      </c>
      <c r="IA31" s="162">
        <v>127.19726605800001</v>
      </c>
      <c r="IB31" s="162">
        <v>126.79936792699999</v>
      </c>
      <c r="IC31" s="162">
        <v>128.946484381</v>
      </c>
      <c r="ID31" s="162">
        <v>192.25789871099997</v>
      </c>
      <c r="IE31" s="162">
        <v>134.57082102500001</v>
      </c>
      <c r="IF31" s="162">
        <v>158.06197812800002</v>
      </c>
      <c r="IG31" s="162">
        <v>152.55845840100002</v>
      </c>
      <c r="IH31" s="157">
        <v>112.397894648</v>
      </c>
      <c r="II31" s="157">
        <v>114.58558778699999</v>
      </c>
      <c r="IJ31" s="157">
        <v>164.01380209999996</v>
      </c>
      <c r="IK31" s="157">
        <v>110.19411381499999</v>
      </c>
      <c r="IL31" s="157">
        <v>123.31161084599999</v>
      </c>
      <c r="IM31" s="157">
        <v>124.85472725</v>
      </c>
      <c r="IN31" s="157">
        <v>147.48768343499998</v>
      </c>
      <c r="IO31" s="157">
        <v>150.214912449</v>
      </c>
      <c r="IP31" s="157">
        <v>134.45591652799996</v>
      </c>
      <c r="IQ31" s="157">
        <v>146.19567925900003</v>
      </c>
      <c r="IR31" s="157">
        <v>123.01555420000001</v>
      </c>
      <c r="IS31" s="157">
        <v>220.68291807200004</v>
      </c>
    </row>
    <row r="32" spans="1:253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7">
        <v>5.9402027000000004</v>
      </c>
      <c r="GY32" s="157">
        <v>10.351060863000001</v>
      </c>
      <c r="GZ32" s="157">
        <v>530.096121025</v>
      </c>
      <c r="HA32" s="157">
        <v>31.810812172000006</v>
      </c>
      <c r="HB32" s="157">
        <v>38.852298690999994</v>
      </c>
      <c r="HC32" s="157">
        <v>51.26341893</v>
      </c>
      <c r="HD32" s="157">
        <v>62.808032218999998</v>
      </c>
      <c r="HE32" s="157">
        <v>25.017188837999999</v>
      </c>
      <c r="HF32" s="157">
        <v>76.643525252000003</v>
      </c>
      <c r="HG32" s="157">
        <v>68.333931794999998</v>
      </c>
      <c r="HH32" s="157">
        <v>68.055392432000005</v>
      </c>
      <c r="HI32" s="157">
        <v>202.82033394600001</v>
      </c>
      <c r="HJ32" s="162">
        <v>402.54143010999996</v>
      </c>
      <c r="HK32" s="162">
        <v>44.278175630999996</v>
      </c>
      <c r="HL32" s="162">
        <v>13.886449828</v>
      </c>
      <c r="HM32" s="162">
        <v>41.968823854</v>
      </c>
      <c r="HN32" s="162">
        <v>30.574092444000001</v>
      </c>
      <c r="HO32" s="162">
        <v>143.17898414599998</v>
      </c>
      <c r="HP32" s="162">
        <v>77.397486014999998</v>
      </c>
      <c r="HQ32" s="162">
        <v>38.830099535999992</v>
      </c>
      <c r="HR32" s="162">
        <v>65.957162234999998</v>
      </c>
      <c r="HS32" s="162">
        <v>50.691843632999998</v>
      </c>
      <c r="HT32" s="162">
        <v>43.118353555000077</v>
      </c>
      <c r="HU32" s="162">
        <v>358.55963180199996</v>
      </c>
      <c r="HV32" s="162">
        <v>3.2520339799999993</v>
      </c>
      <c r="HW32" s="162">
        <v>6.7060857430000009</v>
      </c>
      <c r="HX32" s="162">
        <v>14.334053095000002</v>
      </c>
      <c r="HY32" s="162">
        <v>114.81302148</v>
      </c>
      <c r="HZ32" s="162">
        <v>91.289255522999994</v>
      </c>
      <c r="IA32" s="162">
        <v>64.315262462999996</v>
      </c>
      <c r="IB32" s="162">
        <v>45.779185651999988</v>
      </c>
      <c r="IC32" s="162">
        <v>48.353147516</v>
      </c>
      <c r="ID32" s="162">
        <v>38.869324584000005</v>
      </c>
      <c r="IE32" s="162">
        <v>31.499667789999997</v>
      </c>
      <c r="IF32" s="162">
        <v>34.331498913000004</v>
      </c>
      <c r="IG32" s="162">
        <v>254.97204513399998</v>
      </c>
      <c r="IH32" s="157">
        <v>6.4333110869999999</v>
      </c>
      <c r="II32" s="157">
        <v>10.227871374999999</v>
      </c>
      <c r="IJ32" s="157">
        <v>14.002721914999999</v>
      </c>
      <c r="IK32" s="157">
        <v>38.446812620000003</v>
      </c>
      <c r="IL32" s="157">
        <v>24.822180577000001</v>
      </c>
      <c r="IM32" s="157">
        <v>165.35182681700002</v>
      </c>
      <c r="IN32" s="157">
        <v>53.908996740000006</v>
      </c>
      <c r="IO32" s="157">
        <v>36.876359144999995</v>
      </c>
      <c r="IP32" s="157">
        <v>17.991718669000001</v>
      </c>
      <c r="IQ32" s="157">
        <v>25.882754328999997</v>
      </c>
      <c r="IR32" s="157">
        <v>31.242224588000003</v>
      </c>
      <c r="IS32" s="157">
        <v>204.480845776</v>
      </c>
    </row>
    <row r="33" spans="1:253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7"/>
      <c r="GY33" s="157"/>
      <c r="GZ33" s="157"/>
      <c r="HA33" s="157"/>
      <c r="HB33" s="157"/>
      <c r="HC33" s="157"/>
      <c r="HD33" s="157"/>
      <c r="HE33" s="157"/>
      <c r="HF33" s="157"/>
      <c r="HG33" s="157"/>
      <c r="HH33" s="157"/>
      <c r="HI33" s="157"/>
      <c r="HJ33" s="162"/>
      <c r="HK33" s="162"/>
      <c r="HL33" s="162"/>
      <c r="HM33" s="162"/>
      <c r="HN33" s="162"/>
      <c r="HO33" s="162"/>
      <c r="HP33" s="162"/>
      <c r="HQ33" s="162"/>
      <c r="HR33" s="162"/>
      <c r="HS33" s="162"/>
      <c r="HT33" s="162"/>
      <c r="HU33" s="162"/>
      <c r="HV33" s="162"/>
      <c r="HW33" s="162"/>
      <c r="HX33" s="162"/>
      <c r="HY33" s="162"/>
      <c r="HZ33" s="162"/>
      <c r="IA33" s="162"/>
      <c r="IB33" s="162"/>
      <c r="IC33" s="162"/>
      <c r="ID33" s="162"/>
      <c r="IE33" s="162"/>
      <c r="IF33" s="162"/>
      <c r="IG33" s="162"/>
      <c r="IH33" s="157"/>
      <c r="II33" s="157"/>
      <c r="IJ33" s="157"/>
      <c r="IK33" s="157"/>
      <c r="IL33" s="157"/>
      <c r="IM33" s="157"/>
      <c r="IN33" s="157"/>
      <c r="IO33" s="157"/>
      <c r="IP33" s="157"/>
      <c r="IQ33" s="157"/>
      <c r="IR33" s="157"/>
      <c r="IS33" s="157"/>
    </row>
    <row r="34" spans="1:253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7">
        <v>2401.9889045110003</v>
      </c>
      <c r="GY34" s="157">
        <v>2714.0074014949996</v>
      </c>
      <c r="GZ34" s="157">
        <v>3219.5600083220002</v>
      </c>
      <c r="HA34" s="157">
        <v>3402.4649257950005</v>
      </c>
      <c r="HB34" s="157">
        <v>2716.8508902850003</v>
      </c>
      <c r="HC34" s="157">
        <v>2799.1066348439995</v>
      </c>
      <c r="HD34" s="157">
        <v>3101.2859436560002</v>
      </c>
      <c r="HE34" s="157">
        <v>3171.1031797069995</v>
      </c>
      <c r="HF34" s="157">
        <v>3697.713329059</v>
      </c>
      <c r="HG34" s="157">
        <v>2964.7784929760005</v>
      </c>
      <c r="HH34" s="157">
        <v>3017.4727898270003</v>
      </c>
      <c r="HI34" s="157">
        <v>5303.8846350440017</v>
      </c>
      <c r="HJ34" s="162">
        <v>2182.2112937480001</v>
      </c>
      <c r="HK34" s="162">
        <v>2844.2331500340001</v>
      </c>
      <c r="HL34" s="162">
        <v>3284.9281849909994</v>
      </c>
      <c r="HM34" s="162">
        <v>3043.6278991240001</v>
      </c>
      <c r="HN34" s="162">
        <v>2955.7337588039995</v>
      </c>
      <c r="HO34" s="162">
        <v>2728.4649748649999</v>
      </c>
      <c r="HP34" s="162">
        <v>3084.2487281949998</v>
      </c>
      <c r="HQ34" s="162">
        <v>3025.9295728259999</v>
      </c>
      <c r="HR34" s="162">
        <v>3377.1678384780002</v>
      </c>
      <c r="HS34" s="162">
        <v>3186.2787068130001</v>
      </c>
      <c r="HT34" s="162">
        <v>3421.9412412829997</v>
      </c>
      <c r="HU34" s="162">
        <v>5916.542261603</v>
      </c>
      <c r="HV34" s="162">
        <v>2467.4700198060004</v>
      </c>
      <c r="HW34" s="162">
        <v>2908.4524072839999</v>
      </c>
      <c r="HX34" s="162">
        <v>3906.5423582769995</v>
      </c>
      <c r="HY34" s="162">
        <v>3197.4985246199999</v>
      </c>
      <c r="HZ34" s="162">
        <v>3056.744350121</v>
      </c>
      <c r="IA34" s="162">
        <v>2975.1765565720002</v>
      </c>
      <c r="IB34" s="162">
        <v>3271.6374591370009</v>
      </c>
      <c r="IC34" s="162">
        <v>3177.4668603110003</v>
      </c>
      <c r="ID34" s="162">
        <v>3679.4796807150001</v>
      </c>
      <c r="IE34" s="162">
        <v>3497.8542130960004</v>
      </c>
      <c r="IF34" s="162">
        <v>3635.1769327659999</v>
      </c>
      <c r="IG34" s="162">
        <v>5562.9420238940011</v>
      </c>
      <c r="IH34" s="157">
        <v>3100.1502207429999</v>
      </c>
      <c r="II34" s="157">
        <v>3219.166465192</v>
      </c>
      <c r="IJ34" s="157">
        <v>4333.8974296120005</v>
      </c>
      <c r="IK34" s="157">
        <v>3886.3335036539997</v>
      </c>
      <c r="IL34" s="157">
        <v>3745.1745298280002</v>
      </c>
      <c r="IM34" s="157">
        <v>3272.2961929349995</v>
      </c>
      <c r="IN34" s="157">
        <v>3704.5952433780003</v>
      </c>
      <c r="IO34" s="157">
        <v>3499.6675943310001</v>
      </c>
      <c r="IP34" s="157">
        <v>4152.7680178629998</v>
      </c>
      <c r="IQ34" s="157">
        <v>3777.3610124290003</v>
      </c>
      <c r="IR34" s="157">
        <v>3813.9673213420001</v>
      </c>
      <c r="IS34" s="157">
        <v>8031.291484116</v>
      </c>
    </row>
    <row r="35" spans="1:253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60">
        <v>1256.0337295929999</v>
      </c>
      <c r="GY35" s="160">
        <v>1319.5625471020001</v>
      </c>
      <c r="GZ35" s="160">
        <v>1361.988430805</v>
      </c>
      <c r="HA35" s="160">
        <v>1307.8856560160004</v>
      </c>
      <c r="HB35" s="160">
        <v>1303.6119200159999</v>
      </c>
      <c r="HC35" s="160">
        <v>1338.9477476619998</v>
      </c>
      <c r="HD35" s="160">
        <v>1465.7746304910002</v>
      </c>
      <c r="HE35" s="160">
        <v>1359.5473150699995</v>
      </c>
      <c r="HF35" s="160">
        <v>1339.6619398820001</v>
      </c>
      <c r="HG35" s="160">
        <v>1341.7642604020002</v>
      </c>
      <c r="HH35" s="160">
        <v>1471.8399411710002</v>
      </c>
      <c r="HI35" s="160">
        <v>2645.4193817330006</v>
      </c>
      <c r="HJ35" s="197">
        <v>1266.2264890920001</v>
      </c>
      <c r="HK35" s="197">
        <v>1368.1876845650002</v>
      </c>
      <c r="HL35" s="197">
        <v>1361.4772993149998</v>
      </c>
      <c r="HM35" s="197">
        <v>1349.0043326189998</v>
      </c>
      <c r="HN35" s="197">
        <v>1349.3871308039998</v>
      </c>
      <c r="HO35" s="197">
        <v>1384.8668411679998</v>
      </c>
      <c r="HP35" s="197">
        <v>1375.5929881709999</v>
      </c>
      <c r="HQ35" s="197">
        <v>1396.2733383199998</v>
      </c>
      <c r="HR35" s="197">
        <v>1383.8598848250001</v>
      </c>
      <c r="HS35" s="197">
        <v>1382.3921958400003</v>
      </c>
      <c r="HT35" s="197">
        <v>1382.6076214259999</v>
      </c>
      <c r="HU35" s="197">
        <v>2841.2442090250001</v>
      </c>
      <c r="HV35" s="197">
        <v>1378.2880245820002</v>
      </c>
      <c r="HW35" s="197">
        <v>1448.1492592359998</v>
      </c>
      <c r="HX35" s="197">
        <v>1444.4326760119998</v>
      </c>
      <c r="HY35" s="197">
        <v>1442.9756117459997</v>
      </c>
      <c r="HZ35" s="197">
        <v>1453.2250417989997</v>
      </c>
      <c r="IA35" s="197">
        <v>1450.8331989940004</v>
      </c>
      <c r="IB35" s="197">
        <v>1454.6303973900006</v>
      </c>
      <c r="IC35" s="197">
        <v>1507.3164664430001</v>
      </c>
      <c r="ID35" s="197">
        <v>1437.2827652569997</v>
      </c>
      <c r="IE35" s="197">
        <v>1543.1049889349999</v>
      </c>
      <c r="IF35" s="197">
        <v>1477.3599227760001</v>
      </c>
      <c r="IG35" s="197">
        <v>2955.1797719460005</v>
      </c>
      <c r="IH35" s="198">
        <v>1434.3513240499999</v>
      </c>
      <c r="II35" s="198">
        <v>1560.5472777719997</v>
      </c>
      <c r="IJ35" s="198">
        <v>1577.660403972</v>
      </c>
      <c r="IK35" s="198">
        <v>1561.3547239789998</v>
      </c>
      <c r="IL35" s="198">
        <v>1570.0901997150006</v>
      </c>
      <c r="IM35" s="198">
        <v>1571.0133610360001</v>
      </c>
      <c r="IN35" s="198">
        <v>1614.4716409169998</v>
      </c>
      <c r="IO35" s="198">
        <v>1600.3708593009999</v>
      </c>
      <c r="IP35" s="198">
        <v>1603.197289443</v>
      </c>
      <c r="IQ35" s="198">
        <v>1620.742385433</v>
      </c>
      <c r="IR35" s="198">
        <v>1466.3827843940003</v>
      </c>
      <c r="IS35" s="198">
        <v>3349.0316418050002</v>
      </c>
    </row>
    <row r="36" spans="1:253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60">
        <v>166.35886689699998</v>
      </c>
      <c r="GY36" s="160">
        <v>254.88371343099999</v>
      </c>
      <c r="GZ36" s="160">
        <v>436.858880231</v>
      </c>
      <c r="HA36" s="160">
        <v>270.42160370300002</v>
      </c>
      <c r="HB36" s="160">
        <v>206.04838341699997</v>
      </c>
      <c r="HC36" s="160">
        <v>289.121567793</v>
      </c>
      <c r="HD36" s="160">
        <v>262.99611073599999</v>
      </c>
      <c r="HE36" s="160">
        <v>240.38513293000003</v>
      </c>
      <c r="HF36" s="160">
        <v>263.05255470099996</v>
      </c>
      <c r="HG36" s="160">
        <v>326.67345533600002</v>
      </c>
      <c r="HH36" s="160">
        <v>312.99642560200004</v>
      </c>
      <c r="HI36" s="160">
        <v>431.24662741700001</v>
      </c>
      <c r="HJ36" s="165">
        <v>99.242559647000022</v>
      </c>
      <c r="HK36" s="165">
        <v>348.05447661899996</v>
      </c>
      <c r="HL36" s="165">
        <v>267.43358206300002</v>
      </c>
      <c r="HM36" s="165">
        <v>344.09811977999999</v>
      </c>
      <c r="HN36" s="165">
        <v>403.28355130100005</v>
      </c>
      <c r="HO36" s="165">
        <v>367.535119377</v>
      </c>
      <c r="HP36" s="165">
        <v>330.52581095599999</v>
      </c>
      <c r="HQ36" s="165">
        <v>395.01850473500002</v>
      </c>
      <c r="HR36" s="165">
        <v>462.39897387600001</v>
      </c>
      <c r="HS36" s="165">
        <v>491.69673887100004</v>
      </c>
      <c r="HT36" s="165">
        <v>750.25064140799998</v>
      </c>
      <c r="HU36" s="165">
        <v>1154.8788095780001</v>
      </c>
      <c r="HV36" s="165">
        <v>183.993639457</v>
      </c>
      <c r="HW36" s="165">
        <v>274.60946757400001</v>
      </c>
      <c r="HX36" s="165">
        <v>541.94908631199996</v>
      </c>
      <c r="HY36" s="165">
        <v>308.53645900200007</v>
      </c>
      <c r="HZ36" s="165">
        <v>289.86914024600003</v>
      </c>
      <c r="IA36" s="165">
        <v>311.91465933500001</v>
      </c>
      <c r="IB36" s="165">
        <v>303.95301729400001</v>
      </c>
      <c r="IC36" s="165">
        <v>307.37405990700006</v>
      </c>
      <c r="ID36" s="165">
        <v>394.502784061</v>
      </c>
      <c r="IE36" s="165">
        <v>408.50317173399998</v>
      </c>
      <c r="IF36" s="165">
        <v>398.25830210300001</v>
      </c>
      <c r="IG36" s="165">
        <v>772.86773659800008</v>
      </c>
      <c r="IH36" s="160">
        <v>410.62766720399992</v>
      </c>
      <c r="II36" s="160">
        <v>436.86803716100002</v>
      </c>
      <c r="IJ36" s="160">
        <v>516.21767519699995</v>
      </c>
      <c r="IK36" s="160">
        <v>530.70982110700004</v>
      </c>
      <c r="IL36" s="160">
        <v>344.93656855199998</v>
      </c>
      <c r="IM36" s="160">
        <v>247.86795522099999</v>
      </c>
      <c r="IN36" s="160">
        <v>538.37201267599994</v>
      </c>
      <c r="IO36" s="160">
        <v>333.43941898699995</v>
      </c>
      <c r="IP36" s="160">
        <v>353.52898287199997</v>
      </c>
      <c r="IQ36" s="160">
        <v>283.646086825</v>
      </c>
      <c r="IR36" s="160">
        <v>418.30884360099998</v>
      </c>
      <c r="IS36" s="160">
        <v>1720.4781721380002</v>
      </c>
    </row>
    <row r="37" spans="1:253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7">
        <v>64.925502405999993</v>
      </c>
      <c r="GY37" s="157">
        <v>116.87749467399999</v>
      </c>
      <c r="GZ37" s="157">
        <v>134.11481932699999</v>
      </c>
      <c r="HA37" s="157">
        <v>114.864557185</v>
      </c>
      <c r="HB37" s="157">
        <v>106.129501683</v>
      </c>
      <c r="HC37" s="157">
        <v>119.84267194600001</v>
      </c>
      <c r="HD37" s="157">
        <v>113.317159749</v>
      </c>
      <c r="HE37" s="157">
        <v>100.654232388</v>
      </c>
      <c r="HF37" s="157">
        <v>115.24263306100001</v>
      </c>
      <c r="HG37" s="157">
        <v>112.08619655700001</v>
      </c>
      <c r="HH37" s="157">
        <v>124.97055861000001</v>
      </c>
      <c r="HI37" s="157">
        <v>177.557836229</v>
      </c>
      <c r="HJ37" s="162">
        <v>59.621469635000004</v>
      </c>
      <c r="HK37" s="162">
        <v>73.051621657999988</v>
      </c>
      <c r="HL37" s="162">
        <v>118.35060192</v>
      </c>
      <c r="HM37" s="162">
        <v>142.75388618200003</v>
      </c>
      <c r="HN37" s="162">
        <v>107.35396439500001</v>
      </c>
      <c r="HO37" s="162">
        <v>156.419232623</v>
      </c>
      <c r="HP37" s="162">
        <v>128.22526193800002</v>
      </c>
      <c r="HQ37" s="162">
        <v>147.195646332</v>
      </c>
      <c r="HR37" s="162">
        <v>200.293524314</v>
      </c>
      <c r="HS37" s="162">
        <v>170.23865511100001</v>
      </c>
      <c r="HT37" s="162">
        <v>215.05288347200002</v>
      </c>
      <c r="HU37" s="162">
        <v>376.23052035699999</v>
      </c>
      <c r="HV37" s="162">
        <v>75.538610503000001</v>
      </c>
      <c r="HW37" s="162">
        <v>99.304546202999987</v>
      </c>
      <c r="HX37" s="162">
        <v>229.19822854700001</v>
      </c>
      <c r="HY37" s="162">
        <v>161.33783636499999</v>
      </c>
      <c r="HZ37" s="162">
        <v>174.83268065599998</v>
      </c>
      <c r="IA37" s="162">
        <v>150.44585135400001</v>
      </c>
      <c r="IB37" s="162">
        <v>136.88664210100001</v>
      </c>
      <c r="IC37" s="162">
        <v>148.29210260500003</v>
      </c>
      <c r="ID37" s="162">
        <v>150.59820565799998</v>
      </c>
      <c r="IE37" s="162">
        <v>117.439867646</v>
      </c>
      <c r="IF37" s="162">
        <v>128.99419412900002</v>
      </c>
      <c r="IG37" s="162">
        <v>291.95314803400004</v>
      </c>
      <c r="IH37" s="157">
        <v>103.02040334099999</v>
      </c>
      <c r="II37" s="157">
        <v>133.592474813</v>
      </c>
      <c r="IJ37" s="157">
        <v>229.08862596099999</v>
      </c>
      <c r="IK37" s="157">
        <v>150.77482213900001</v>
      </c>
      <c r="IL37" s="157">
        <v>155.58139394799997</v>
      </c>
      <c r="IM37" s="157">
        <v>111.441790067</v>
      </c>
      <c r="IN37" s="157">
        <v>152.07816845900001</v>
      </c>
      <c r="IO37" s="157">
        <v>157.918114661</v>
      </c>
      <c r="IP37" s="157">
        <v>165.23513154499997</v>
      </c>
      <c r="IQ37" s="157">
        <v>139.29818786800001</v>
      </c>
      <c r="IR37" s="157">
        <v>126.258798653</v>
      </c>
      <c r="IS37" s="157">
        <v>237.60631394700002</v>
      </c>
    </row>
    <row r="38" spans="1:253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7">
        <v>101.43322746299999</v>
      </c>
      <c r="GY38" s="157">
        <v>137.48066770299999</v>
      </c>
      <c r="GZ38" s="157">
        <v>187.87776898799999</v>
      </c>
      <c r="HA38" s="157">
        <v>154.39507392600001</v>
      </c>
      <c r="HB38" s="157">
        <v>82.338585323000004</v>
      </c>
      <c r="HC38" s="157">
        <v>168.785658896</v>
      </c>
      <c r="HD38" s="157">
        <v>149.67774110400001</v>
      </c>
      <c r="HE38" s="157">
        <v>139.38262050599999</v>
      </c>
      <c r="HF38" s="157">
        <v>122.68491723299998</v>
      </c>
      <c r="HG38" s="157">
        <v>210.90310935599999</v>
      </c>
      <c r="HH38" s="157">
        <v>180.070765236</v>
      </c>
      <c r="HI38" s="157">
        <v>245.78472119599999</v>
      </c>
      <c r="HJ38" s="162">
        <v>39.621041512000005</v>
      </c>
      <c r="HK38" s="162">
        <v>186.30923466699997</v>
      </c>
      <c r="HL38" s="162">
        <v>128.58425613200001</v>
      </c>
      <c r="HM38" s="162">
        <v>194.88388800199999</v>
      </c>
      <c r="HN38" s="162">
        <v>291.21352620300007</v>
      </c>
      <c r="HO38" s="162">
        <v>210.88521995299999</v>
      </c>
      <c r="HP38" s="162">
        <v>202.29973921599998</v>
      </c>
      <c r="HQ38" s="162">
        <v>247.82188871</v>
      </c>
      <c r="HR38" s="162">
        <v>246.376066081</v>
      </c>
      <c r="HS38" s="162">
        <v>305.79503143800002</v>
      </c>
      <c r="HT38" s="162">
        <v>524.31095570699995</v>
      </c>
      <c r="HU38" s="162">
        <v>773.98454304400002</v>
      </c>
      <c r="HV38" s="162">
        <v>108.455028954</v>
      </c>
      <c r="HW38" s="162">
        <v>141.06593323700002</v>
      </c>
      <c r="HX38" s="162">
        <v>241.58181357399999</v>
      </c>
      <c r="HY38" s="162">
        <v>140.58316191200001</v>
      </c>
      <c r="HZ38" s="162">
        <v>109.872138603</v>
      </c>
      <c r="IA38" s="162">
        <v>161.34811234099999</v>
      </c>
      <c r="IB38" s="162">
        <v>155.27158795599999</v>
      </c>
      <c r="IC38" s="162">
        <v>159.08133073000002</v>
      </c>
      <c r="ID38" s="162">
        <v>220.54511368799999</v>
      </c>
      <c r="IE38" s="162">
        <v>284.76612212699996</v>
      </c>
      <c r="IF38" s="162">
        <v>258.13704181799994</v>
      </c>
      <c r="IG38" s="162">
        <v>479.46631852699994</v>
      </c>
      <c r="IH38" s="157">
        <v>307.60721215599995</v>
      </c>
      <c r="II38" s="157">
        <v>194.20168777800001</v>
      </c>
      <c r="IJ38" s="157">
        <v>274.97839022699998</v>
      </c>
      <c r="IK38" s="157">
        <v>371.08297102500006</v>
      </c>
      <c r="IL38" s="157">
        <v>175.013687035</v>
      </c>
      <c r="IM38" s="157">
        <v>135.98095553300001</v>
      </c>
      <c r="IN38" s="157">
        <v>385.45327700799999</v>
      </c>
      <c r="IO38" s="157">
        <v>153.42805756400003</v>
      </c>
      <c r="IP38" s="157">
        <v>175.27874895699998</v>
      </c>
      <c r="IQ38" s="157">
        <v>139.277787088</v>
      </c>
      <c r="IR38" s="157">
        <v>262.82953388999999</v>
      </c>
      <c r="IS38" s="157">
        <v>1479.2012995880002</v>
      </c>
    </row>
    <row r="39" spans="1:253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7">
        <v>1.37028E-4</v>
      </c>
      <c r="GY39" s="157">
        <v>1.462533E-3</v>
      </c>
      <c r="GZ39" s="157">
        <v>27.402715562000001</v>
      </c>
      <c r="HA39" s="157">
        <v>1.1619725920000001</v>
      </c>
      <c r="HB39" s="157">
        <v>17.580296411000003</v>
      </c>
      <c r="HC39" s="157">
        <v>0.49323695099999998</v>
      </c>
      <c r="HD39" s="157">
        <v>1.2098830000000001E-3</v>
      </c>
      <c r="HE39" s="157">
        <v>0.34828003600000002</v>
      </c>
      <c r="HF39" s="157">
        <v>25.125004406999999</v>
      </c>
      <c r="HG39" s="157">
        <v>3.684149423</v>
      </c>
      <c r="HH39" s="157">
        <v>7.9551017560000004</v>
      </c>
      <c r="HI39" s="157">
        <v>5.8488485380000004</v>
      </c>
      <c r="HJ39" s="162">
        <v>4.85E-5</v>
      </c>
      <c r="HK39" s="162">
        <v>0.34413698399999998</v>
      </c>
      <c r="HL39" s="162">
        <v>20.494338332999998</v>
      </c>
      <c r="HM39" s="162">
        <v>6.4603455959999998</v>
      </c>
      <c r="HN39" s="162">
        <v>4.7160607030000001</v>
      </c>
      <c r="HO39" s="162">
        <v>0.230666801</v>
      </c>
      <c r="HP39" s="162">
        <v>8.0980199999999998E-4</v>
      </c>
      <c r="HQ39" s="162">
        <v>9.6969299999999999E-4</v>
      </c>
      <c r="HR39" s="162">
        <v>15.729383481000001</v>
      </c>
      <c r="HS39" s="162">
        <v>15.663052322</v>
      </c>
      <c r="HT39" s="162">
        <v>10.886802229000001</v>
      </c>
      <c r="HU39" s="162">
        <v>-1.5376352000000001E-2</v>
      </c>
      <c r="HV39" s="162">
        <v>0</v>
      </c>
      <c r="HW39" s="162">
        <v>0</v>
      </c>
      <c r="HX39" s="162">
        <v>14.797858513</v>
      </c>
      <c r="HY39" s="162">
        <v>6.5944607250000002</v>
      </c>
      <c r="HZ39" s="162">
        <v>5.164320987</v>
      </c>
      <c r="IA39" s="162">
        <v>0.12069563999999999</v>
      </c>
      <c r="IB39" s="162">
        <v>11.794787237000001</v>
      </c>
      <c r="IC39" s="162">
        <v>6.2657200000000004E-4</v>
      </c>
      <c r="ID39" s="162">
        <v>23.359464714999998</v>
      </c>
      <c r="IE39" s="162">
        <v>6.2971819610000006</v>
      </c>
      <c r="IF39" s="162">
        <v>11.127066156000001</v>
      </c>
      <c r="IG39" s="162">
        <v>0.39617903700000001</v>
      </c>
      <c r="IH39" s="157">
        <v>5.1707000000000005E-5</v>
      </c>
      <c r="II39" s="157">
        <v>5.6148099999999996E-4</v>
      </c>
      <c r="IJ39" s="157">
        <v>11.959385984000001</v>
      </c>
      <c r="IK39" s="157">
        <v>8.8392764079999999</v>
      </c>
      <c r="IL39" s="157">
        <v>14.341487569000002</v>
      </c>
      <c r="IM39" s="157">
        <v>0.440109007</v>
      </c>
      <c r="IN39" s="157">
        <v>0.83801690200000001</v>
      </c>
      <c r="IO39" s="157">
        <v>22.093246762000003</v>
      </c>
      <c r="IP39" s="157">
        <v>13.015102370000001</v>
      </c>
      <c r="IQ39" s="157">
        <v>5.0675615619999999</v>
      </c>
      <c r="IR39" s="157">
        <v>29.220511058</v>
      </c>
      <c r="IS39" s="157">
        <v>0.95782059400000008</v>
      </c>
    </row>
    <row r="40" spans="1:253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7">
        <v>0</v>
      </c>
      <c r="GY40" s="157">
        <v>0.52408852099999781</v>
      </c>
      <c r="GZ40" s="157">
        <v>87.463576354000026</v>
      </c>
      <c r="HA40" s="157">
        <v>0</v>
      </c>
      <c r="HB40" s="157">
        <v>0</v>
      </c>
      <c r="HC40" s="157">
        <v>0</v>
      </c>
      <c r="HD40" s="157">
        <v>0</v>
      </c>
      <c r="HE40" s="157">
        <v>0</v>
      </c>
      <c r="HF40" s="157">
        <v>0</v>
      </c>
      <c r="HG40" s="157">
        <v>0</v>
      </c>
      <c r="HH40" s="157">
        <v>0</v>
      </c>
      <c r="HI40" s="157">
        <v>2.0552214539999842</v>
      </c>
      <c r="HJ40" s="162">
        <v>0</v>
      </c>
      <c r="HK40" s="162">
        <v>88.349483309999982</v>
      </c>
      <c r="HL40" s="162">
        <v>4.3856779999914578E-3</v>
      </c>
      <c r="HM40" s="162">
        <v>0</v>
      </c>
      <c r="HN40" s="162">
        <v>0</v>
      </c>
      <c r="HO40" s="162">
        <v>0</v>
      </c>
      <c r="HP40" s="162">
        <v>0</v>
      </c>
      <c r="HQ40" s="162">
        <v>0</v>
      </c>
      <c r="HR40" s="162">
        <v>0</v>
      </c>
      <c r="HS40" s="162">
        <v>0</v>
      </c>
      <c r="HT40" s="162">
        <v>0</v>
      </c>
      <c r="HU40" s="162">
        <v>4.6791225290000442</v>
      </c>
      <c r="HV40" s="162">
        <v>0</v>
      </c>
      <c r="HW40" s="162">
        <v>34.238988133999982</v>
      </c>
      <c r="HX40" s="162">
        <v>56.371185677999918</v>
      </c>
      <c r="HY40" s="162">
        <v>2.1000000000000001E-2</v>
      </c>
      <c r="HZ40" s="162">
        <v>0</v>
      </c>
      <c r="IA40" s="162">
        <v>0</v>
      </c>
      <c r="IB40" s="162">
        <v>0</v>
      </c>
      <c r="IC40" s="162">
        <v>0</v>
      </c>
      <c r="ID40" s="162">
        <v>0</v>
      </c>
      <c r="IE40" s="162">
        <v>0</v>
      </c>
      <c r="IF40" s="162">
        <v>0</v>
      </c>
      <c r="IG40" s="162">
        <v>1.052091000000015</v>
      </c>
      <c r="IH40" s="157">
        <v>0</v>
      </c>
      <c r="II40" s="157">
        <v>109.07331308900001</v>
      </c>
      <c r="IJ40" s="157">
        <v>0.19127302500000223</v>
      </c>
      <c r="IK40" s="157">
        <v>1.27515349999303E-2</v>
      </c>
      <c r="IL40" s="157">
        <v>0</v>
      </c>
      <c r="IM40" s="157">
        <v>5.1006139999954028E-3</v>
      </c>
      <c r="IN40" s="157">
        <v>2.5503069999394936E-3</v>
      </c>
      <c r="IO40" s="157">
        <v>0</v>
      </c>
      <c r="IP40" s="157">
        <v>0</v>
      </c>
      <c r="IQ40" s="157">
        <v>2.5503069999977014E-3</v>
      </c>
      <c r="IR40" s="157">
        <v>0</v>
      </c>
      <c r="IS40" s="157">
        <v>2.7127380089999642</v>
      </c>
    </row>
    <row r="41" spans="1:253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60">
        <v>135.35211587500001</v>
      </c>
      <c r="GY41" s="160">
        <v>317.80527714399994</v>
      </c>
      <c r="GZ41" s="160">
        <v>331.74613227099996</v>
      </c>
      <c r="HA41" s="160">
        <v>168.46883947400002</v>
      </c>
      <c r="HB41" s="160">
        <v>166.09026483700001</v>
      </c>
      <c r="HC41" s="160">
        <v>26.587952999000002</v>
      </c>
      <c r="HD41" s="160">
        <v>138.21269477999999</v>
      </c>
      <c r="HE41" s="160">
        <v>234.53197959199997</v>
      </c>
      <c r="HF41" s="160">
        <v>450.726525122</v>
      </c>
      <c r="HG41" s="160">
        <v>345.83927311600002</v>
      </c>
      <c r="HH41" s="160">
        <v>186.98280934799999</v>
      </c>
      <c r="HI41" s="160">
        <v>52.052930485000005</v>
      </c>
      <c r="HJ41" s="165">
        <v>124.973901</v>
      </c>
      <c r="HK41" s="165">
        <v>222.508194922</v>
      </c>
      <c r="HL41" s="165">
        <v>481.28868376700001</v>
      </c>
      <c r="HM41" s="165">
        <v>318.49929586000002</v>
      </c>
      <c r="HN41" s="165">
        <v>202.39552018200001</v>
      </c>
      <c r="HO41" s="165">
        <v>49.419130066999998</v>
      </c>
      <c r="HP41" s="165">
        <v>144.03988679299999</v>
      </c>
      <c r="HQ41" s="165">
        <v>263.28152448499998</v>
      </c>
      <c r="HR41" s="165">
        <v>522.21845047800002</v>
      </c>
      <c r="HS41" s="165">
        <v>341.80696715300002</v>
      </c>
      <c r="HT41" s="165">
        <v>239.93946229599999</v>
      </c>
      <c r="HU41" s="165">
        <v>52.112954572</v>
      </c>
      <c r="HV41" s="165">
        <v>147.85142291699998</v>
      </c>
      <c r="HW41" s="165">
        <v>255.864487295</v>
      </c>
      <c r="HX41" s="165">
        <v>556.73812649899992</v>
      </c>
      <c r="HY41" s="165">
        <v>351.76069724599995</v>
      </c>
      <c r="HZ41" s="165">
        <v>215.46775427200001</v>
      </c>
      <c r="IA41" s="165">
        <v>107.81592170799999</v>
      </c>
      <c r="IB41" s="165">
        <v>109.52354594099999</v>
      </c>
      <c r="IC41" s="165">
        <v>260.77895532000002</v>
      </c>
      <c r="ID41" s="165">
        <v>631.06538848499997</v>
      </c>
      <c r="IE41" s="165">
        <v>396.62365647900003</v>
      </c>
      <c r="IF41" s="165">
        <v>426.92214668600002</v>
      </c>
      <c r="IG41" s="165">
        <v>153.182502511</v>
      </c>
      <c r="IH41" s="160">
        <v>294.161829023</v>
      </c>
      <c r="II41" s="160">
        <v>40.503832832000001</v>
      </c>
      <c r="IJ41" s="160">
        <v>784.67088944499994</v>
      </c>
      <c r="IK41" s="160">
        <v>445.38099892300005</v>
      </c>
      <c r="IL41" s="160">
        <v>585.125973918</v>
      </c>
      <c r="IM41" s="160">
        <v>251.40127605000001</v>
      </c>
      <c r="IN41" s="160">
        <v>120.95658459100001</v>
      </c>
      <c r="IO41" s="160">
        <v>282.33616133100003</v>
      </c>
      <c r="IP41" s="160">
        <v>912.04964642500011</v>
      </c>
      <c r="IQ41" s="160">
        <v>486.34670189999997</v>
      </c>
      <c r="IR41" s="160">
        <v>659.19684707599993</v>
      </c>
      <c r="IS41" s="160">
        <v>355.17185371899996</v>
      </c>
    </row>
    <row r="42" spans="1:253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7">
        <v>121.062899402</v>
      </c>
      <c r="GY42" s="157">
        <v>303.65326462999997</v>
      </c>
      <c r="GZ42" s="157">
        <v>329.92986420299997</v>
      </c>
      <c r="HA42" s="157">
        <v>160.50858897400002</v>
      </c>
      <c r="HB42" s="157">
        <v>112.408354837</v>
      </c>
      <c r="HC42" s="157">
        <v>11.310839103000001</v>
      </c>
      <c r="HD42" s="157">
        <v>126.872863438</v>
      </c>
      <c r="HE42" s="157">
        <v>220.78500610999998</v>
      </c>
      <c r="HF42" s="157">
        <v>448.75700594</v>
      </c>
      <c r="HG42" s="157">
        <v>329.943522616</v>
      </c>
      <c r="HH42" s="157">
        <v>139.180265195</v>
      </c>
      <c r="HI42" s="157">
        <v>9.1206467350000011</v>
      </c>
      <c r="HJ42" s="162">
        <v>124.973901</v>
      </c>
      <c r="HK42" s="162">
        <v>208.55244696</v>
      </c>
      <c r="HL42" s="162">
        <v>455.82742128699999</v>
      </c>
      <c r="HM42" s="162">
        <v>293.61157036000003</v>
      </c>
      <c r="HN42" s="162">
        <v>154.603494385</v>
      </c>
      <c r="HO42" s="162">
        <v>15.401560901</v>
      </c>
      <c r="HP42" s="162">
        <v>132.71011276600001</v>
      </c>
      <c r="HQ42" s="162">
        <v>216.55753359599998</v>
      </c>
      <c r="HR42" s="162">
        <v>490.421496848</v>
      </c>
      <c r="HS42" s="162">
        <v>315.80218165299999</v>
      </c>
      <c r="HT42" s="162">
        <v>192.156552296</v>
      </c>
      <c r="HU42" s="162">
        <v>6.6564545539999997</v>
      </c>
      <c r="HV42" s="162">
        <v>138.40087694399998</v>
      </c>
      <c r="HW42" s="162">
        <v>214.26978566900002</v>
      </c>
      <c r="HX42" s="162">
        <v>524.5797674989999</v>
      </c>
      <c r="HY42" s="162">
        <v>304.55191174599997</v>
      </c>
      <c r="HZ42" s="162">
        <v>215.417689169</v>
      </c>
      <c r="IA42" s="162">
        <v>70.775300458000004</v>
      </c>
      <c r="IB42" s="162">
        <v>98.193771913999996</v>
      </c>
      <c r="IC42" s="162">
        <v>212.773261279</v>
      </c>
      <c r="ID42" s="162">
        <v>598.80644448499993</v>
      </c>
      <c r="IE42" s="162">
        <v>349.43387097900001</v>
      </c>
      <c r="IF42" s="162">
        <v>424.06185878900004</v>
      </c>
      <c r="IG42" s="162">
        <v>115.96146804199999</v>
      </c>
      <c r="IH42" s="157">
        <v>284.71128305000002</v>
      </c>
      <c r="II42" s="157">
        <v>0.221035918</v>
      </c>
      <c r="IJ42" s="157">
        <v>752.40994544499995</v>
      </c>
      <c r="IK42" s="157">
        <v>401.72221342300003</v>
      </c>
      <c r="IL42" s="157">
        <v>575.26769409500002</v>
      </c>
      <c r="IM42" s="157">
        <v>214.332401307</v>
      </c>
      <c r="IN42" s="157">
        <v>120.95658459100001</v>
      </c>
      <c r="IO42" s="157">
        <v>223.869697922</v>
      </c>
      <c r="IP42" s="157">
        <v>851.51949642500006</v>
      </c>
      <c r="IQ42" s="157">
        <v>442.32791639999999</v>
      </c>
      <c r="IR42" s="157">
        <v>644.07886122599996</v>
      </c>
      <c r="IS42" s="157">
        <v>318.23997513199998</v>
      </c>
    </row>
    <row r="43" spans="1:253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7">
        <v>14.289216473</v>
      </c>
      <c r="GY43" s="157">
        <v>14.152012514000001</v>
      </c>
      <c r="GZ43" s="157">
        <v>1.8162680680000001</v>
      </c>
      <c r="HA43" s="157">
        <v>7.9602504999999999</v>
      </c>
      <c r="HB43" s="157">
        <v>53.681910000000002</v>
      </c>
      <c r="HC43" s="157">
        <v>15.277113896000001</v>
      </c>
      <c r="HD43" s="157">
        <v>11.339831342</v>
      </c>
      <c r="HE43" s="157">
        <v>13.746973482</v>
      </c>
      <c r="HF43" s="157">
        <v>1.969519182</v>
      </c>
      <c r="HG43" s="157">
        <v>15.8957505</v>
      </c>
      <c r="HH43" s="157">
        <v>47.802544152999999</v>
      </c>
      <c r="HI43" s="157">
        <v>42.932283750000003</v>
      </c>
      <c r="HJ43" s="162">
        <v>0</v>
      </c>
      <c r="HK43" s="162">
        <v>13.955747962</v>
      </c>
      <c r="HL43" s="162">
        <v>25.461262480000002</v>
      </c>
      <c r="HM43" s="162">
        <v>24.887725500000002</v>
      </c>
      <c r="HN43" s="162">
        <v>47.792025797000001</v>
      </c>
      <c r="HO43" s="162">
        <v>34.017569166000001</v>
      </c>
      <c r="HP43" s="162">
        <v>11.329774026999999</v>
      </c>
      <c r="HQ43" s="162">
        <v>46.723990889</v>
      </c>
      <c r="HR43" s="162">
        <v>31.796953630000001</v>
      </c>
      <c r="HS43" s="162">
        <v>26.004785500000001</v>
      </c>
      <c r="HT43" s="162">
        <v>47.782910000000001</v>
      </c>
      <c r="HU43" s="162">
        <v>45.456500018</v>
      </c>
      <c r="HV43" s="162">
        <v>9.4505459730000005</v>
      </c>
      <c r="HW43" s="162">
        <v>41.594701626000003</v>
      </c>
      <c r="HX43" s="162">
        <v>32.158358999999997</v>
      </c>
      <c r="HY43" s="162">
        <v>47.208785499999998</v>
      </c>
      <c r="HZ43" s="162">
        <v>5.0065103E-2</v>
      </c>
      <c r="IA43" s="162">
        <v>37.040621249999994</v>
      </c>
      <c r="IB43" s="162">
        <v>11.329774026999999</v>
      </c>
      <c r="IC43" s="162">
        <v>48.005694041000005</v>
      </c>
      <c r="ID43" s="162">
        <v>32.258944</v>
      </c>
      <c r="IE43" s="162">
        <v>47.189785499999999</v>
      </c>
      <c r="IF43" s="162">
        <v>2.8602878970000001</v>
      </c>
      <c r="IG43" s="162">
        <v>37.221034468999996</v>
      </c>
      <c r="IH43" s="157">
        <v>9.4505459730000005</v>
      </c>
      <c r="II43" s="157">
        <v>40.282796914000002</v>
      </c>
      <c r="IJ43" s="157">
        <v>32.260944000000002</v>
      </c>
      <c r="IK43" s="157">
        <v>43.6587855</v>
      </c>
      <c r="IL43" s="157">
        <v>9.8582798230000002</v>
      </c>
      <c r="IM43" s="157">
        <v>37.068874743000002</v>
      </c>
      <c r="IN43" s="157">
        <v>0</v>
      </c>
      <c r="IO43" s="157">
        <v>58.466463409000006</v>
      </c>
      <c r="IP43" s="157">
        <v>60.530149999999999</v>
      </c>
      <c r="IQ43" s="157">
        <v>44.0187855</v>
      </c>
      <c r="IR43" s="157">
        <v>15.117985849999998</v>
      </c>
      <c r="IS43" s="157">
        <v>36.931878587</v>
      </c>
    </row>
    <row r="44" spans="1:253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7">
        <v>0</v>
      </c>
      <c r="GY44" s="157">
        <v>0</v>
      </c>
      <c r="GZ44" s="157">
        <v>0</v>
      </c>
      <c r="HA44" s="157">
        <v>0</v>
      </c>
      <c r="HB44" s="157">
        <v>0</v>
      </c>
      <c r="HC44" s="157">
        <v>0</v>
      </c>
      <c r="HD44" s="157">
        <v>0</v>
      </c>
      <c r="HE44" s="157">
        <v>0</v>
      </c>
      <c r="HF44" s="157">
        <v>0</v>
      </c>
      <c r="HG44" s="157">
        <v>0</v>
      </c>
      <c r="HH44" s="157">
        <v>0</v>
      </c>
      <c r="HI44" s="157">
        <v>0</v>
      </c>
      <c r="HJ44" s="162">
        <v>0</v>
      </c>
      <c r="HK44" s="162">
        <v>0</v>
      </c>
      <c r="HL44" s="162">
        <v>0</v>
      </c>
      <c r="HM44" s="162">
        <v>0</v>
      </c>
      <c r="HN44" s="162">
        <v>0</v>
      </c>
      <c r="HO44" s="162">
        <v>0</v>
      </c>
      <c r="HP44" s="162">
        <v>0</v>
      </c>
      <c r="HQ44" s="162">
        <v>0</v>
      </c>
      <c r="HR44" s="162">
        <v>0</v>
      </c>
      <c r="HS44" s="162">
        <v>0</v>
      </c>
      <c r="HT44" s="162">
        <v>0</v>
      </c>
      <c r="HU44" s="162">
        <v>0</v>
      </c>
      <c r="HV44" s="162">
        <v>0</v>
      </c>
      <c r="HW44" s="162">
        <v>0</v>
      </c>
      <c r="HX44" s="162">
        <v>0</v>
      </c>
      <c r="HY44" s="162">
        <v>0</v>
      </c>
      <c r="HZ44" s="162">
        <v>0</v>
      </c>
      <c r="IA44" s="162">
        <v>0</v>
      </c>
      <c r="IB44" s="162">
        <v>0</v>
      </c>
      <c r="IC44" s="162">
        <v>0</v>
      </c>
      <c r="ID44" s="162">
        <v>0</v>
      </c>
      <c r="IE44" s="162">
        <v>0</v>
      </c>
      <c r="IF44" s="162">
        <v>0</v>
      </c>
      <c r="IG44" s="162">
        <v>0</v>
      </c>
      <c r="IH44" s="157">
        <v>0</v>
      </c>
      <c r="II44" s="157">
        <v>0</v>
      </c>
      <c r="IJ44" s="157">
        <v>0</v>
      </c>
      <c r="IK44" s="157">
        <v>0</v>
      </c>
      <c r="IL44" s="157">
        <v>0</v>
      </c>
      <c r="IM44" s="157">
        <v>0</v>
      </c>
      <c r="IN44" s="157">
        <v>0</v>
      </c>
      <c r="IO44" s="157">
        <v>0</v>
      </c>
      <c r="IP44" s="157">
        <v>0</v>
      </c>
      <c r="IQ44" s="157">
        <v>0</v>
      </c>
      <c r="IR44" s="157">
        <v>0</v>
      </c>
      <c r="IS44" s="157">
        <v>0</v>
      </c>
    </row>
    <row r="45" spans="1:253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7">
        <v>305.35630844599996</v>
      </c>
      <c r="GY45" s="157">
        <v>318.92269044900002</v>
      </c>
      <c r="GZ45" s="157">
        <v>349.75021752300006</v>
      </c>
      <c r="HA45" s="157">
        <v>356.70846973199997</v>
      </c>
      <c r="HB45" s="157">
        <v>333.82637938300002</v>
      </c>
      <c r="HC45" s="157">
        <v>317.76314457900003</v>
      </c>
      <c r="HD45" s="157">
        <v>304.75019239500006</v>
      </c>
      <c r="HE45" s="157">
        <v>275.84410334800003</v>
      </c>
      <c r="HF45" s="157">
        <v>570.33572521700012</v>
      </c>
      <c r="HG45" s="157">
        <v>348.766605325</v>
      </c>
      <c r="HH45" s="157">
        <v>412.09648736300005</v>
      </c>
      <c r="HI45" s="157">
        <v>667.69911118800007</v>
      </c>
      <c r="HJ45" s="162">
        <v>182.010698101</v>
      </c>
      <c r="HK45" s="162">
        <v>389.42385789499997</v>
      </c>
      <c r="HL45" s="162">
        <v>366.49241632100001</v>
      </c>
      <c r="HM45" s="162">
        <v>429.18195936499995</v>
      </c>
      <c r="HN45" s="162">
        <v>381.81574812500003</v>
      </c>
      <c r="HO45" s="162">
        <v>383.68446427999999</v>
      </c>
      <c r="HP45" s="162">
        <v>382.30807468900002</v>
      </c>
      <c r="HQ45" s="162">
        <v>348.61671588400003</v>
      </c>
      <c r="HR45" s="162">
        <v>346.13246358799995</v>
      </c>
      <c r="HS45" s="162">
        <v>414.991824834</v>
      </c>
      <c r="HT45" s="162">
        <v>381.25620419000001</v>
      </c>
      <c r="HU45" s="162">
        <v>763.47756059500011</v>
      </c>
      <c r="HV45" s="162">
        <v>181.90650433100004</v>
      </c>
      <c r="HW45" s="162">
        <v>304.45394862899997</v>
      </c>
      <c r="HX45" s="162">
        <v>367.91253187000001</v>
      </c>
      <c r="HY45" s="162">
        <v>445.04071703399995</v>
      </c>
      <c r="HZ45" s="162">
        <v>399.60277200199999</v>
      </c>
      <c r="IA45" s="162">
        <v>394.296952594</v>
      </c>
      <c r="IB45" s="162">
        <v>414.41454508300006</v>
      </c>
      <c r="IC45" s="162">
        <v>367.51811569300003</v>
      </c>
      <c r="ID45" s="162">
        <v>398.17455540099991</v>
      </c>
      <c r="IE45" s="162">
        <v>431.66533240700005</v>
      </c>
      <c r="IF45" s="162">
        <v>451.31509101500001</v>
      </c>
      <c r="IG45" s="162">
        <v>581.94371369400005</v>
      </c>
      <c r="IH45" s="157">
        <v>301.85929265700003</v>
      </c>
      <c r="II45" s="157">
        <v>375.81849253000001</v>
      </c>
      <c r="IJ45" s="157">
        <v>407.49645330400006</v>
      </c>
      <c r="IK45" s="157">
        <v>486.22660848999999</v>
      </c>
      <c r="IL45" s="157">
        <v>419.81873271900002</v>
      </c>
      <c r="IM45" s="157">
        <v>345.29331814599993</v>
      </c>
      <c r="IN45" s="157">
        <v>411.72823958600009</v>
      </c>
      <c r="IO45" s="157">
        <v>439.98344992000006</v>
      </c>
      <c r="IP45" s="157">
        <v>484.35946257699999</v>
      </c>
      <c r="IQ45" s="157">
        <v>430.20722538799998</v>
      </c>
      <c r="IR45" s="157">
        <v>419.3593098099999</v>
      </c>
      <c r="IS45" s="157">
        <v>649.96574717700003</v>
      </c>
    </row>
    <row r="46" spans="1:253" x14ac:dyDescent="0.25">
      <c r="A46" s="13" t="s">
        <v>166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7">
        <v>0</v>
      </c>
      <c r="GY46" s="157">
        <v>0</v>
      </c>
      <c r="GZ46" s="157">
        <v>0</v>
      </c>
      <c r="HA46" s="157">
        <v>0</v>
      </c>
      <c r="HB46" s="157">
        <v>0</v>
      </c>
      <c r="HC46" s="157">
        <v>0</v>
      </c>
      <c r="HD46" s="157">
        <v>0</v>
      </c>
      <c r="HE46" s="157">
        <v>0</v>
      </c>
      <c r="HF46" s="157">
        <v>0</v>
      </c>
      <c r="HG46" s="157">
        <v>0</v>
      </c>
      <c r="HH46" s="157">
        <v>0</v>
      </c>
      <c r="HI46" s="157">
        <v>0</v>
      </c>
      <c r="HJ46" s="162">
        <v>0</v>
      </c>
      <c r="HK46" s="162">
        <v>0</v>
      </c>
      <c r="HL46" s="162">
        <v>0</v>
      </c>
      <c r="HM46" s="162">
        <v>0</v>
      </c>
      <c r="HN46" s="162">
        <v>0</v>
      </c>
      <c r="HO46" s="162">
        <v>0</v>
      </c>
      <c r="HP46" s="162">
        <v>0</v>
      </c>
      <c r="HQ46" s="162">
        <v>0</v>
      </c>
      <c r="HR46" s="162">
        <v>0</v>
      </c>
      <c r="HS46" s="162">
        <v>0</v>
      </c>
      <c r="HT46" s="162">
        <v>0</v>
      </c>
      <c r="HU46" s="162">
        <v>0</v>
      </c>
      <c r="HV46" s="162">
        <v>0</v>
      </c>
      <c r="HW46" s="162">
        <v>0</v>
      </c>
      <c r="HX46" s="162">
        <v>0</v>
      </c>
      <c r="HY46" s="162">
        <v>0</v>
      </c>
      <c r="HZ46" s="162">
        <v>0</v>
      </c>
      <c r="IA46" s="162">
        <v>0</v>
      </c>
      <c r="IB46" s="162">
        <v>0</v>
      </c>
      <c r="IC46" s="162">
        <v>0</v>
      </c>
      <c r="ID46" s="162">
        <v>0</v>
      </c>
      <c r="IE46" s="162">
        <v>0</v>
      </c>
      <c r="IF46" s="162">
        <v>0</v>
      </c>
      <c r="IG46" s="162">
        <v>0</v>
      </c>
      <c r="IH46" s="157">
        <v>0</v>
      </c>
      <c r="II46" s="157">
        <v>0</v>
      </c>
      <c r="IJ46" s="157">
        <v>0</v>
      </c>
      <c r="IK46" s="157">
        <v>0</v>
      </c>
      <c r="IL46" s="157">
        <v>0</v>
      </c>
      <c r="IM46" s="157">
        <v>0</v>
      </c>
      <c r="IN46" s="157">
        <v>0</v>
      </c>
      <c r="IO46" s="157">
        <v>0</v>
      </c>
      <c r="IP46" s="157">
        <v>0</v>
      </c>
      <c r="IQ46" s="157">
        <v>0</v>
      </c>
      <c r="IR46" s="157">
        <v>0</v>
      </c>
      <c r="IS46" s="157">
        <v>0</v>
      </c>
    </row>
    <row r="47" spans="1:253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60">
        <v>0</v>
      </c>
      <c r="GY47" s="160">
        <v>0</v>
      </c>
      <c r="GZ47" s="160">
        <v>0</v>
      </c>
      <c r="HA47" s="160">
        <v>0</v>
      </c>
      <c r="HB47" s="160">
        <v>0</v>
      </c>
      <c r="HC47" s="160">
        <v>0</v>
      </c>
      <c r="HD47" s="160">
        <v>0</v>
      </c>
      <c r="HE47" s="160">
        <v>0</v>
      </c>
      <c r="HF47" s="160">
        <v>0</v>
      </c>
      <c r="HG47" s="160">
        <v>0</v>
      </c>
      <c r="HH47" s="160">
        <v>0</v>
      </c>
      <c r="HI47" s="160">
        <v>0</v>
      </c>
      <c r="HJ47" s="165">
        <v>0</v>
      </c>
      <c r="HK47" s="165">
        <v>0</v>
      </c>
      <c r="HL47" s="165">
        <v>0</v>
      </c>
      <c r="HM47" s="165">
        <v>0</v>
      </c>
      <c r="HN47" s="165">
        <v>0</v>
      </c>
      <c r="HO47" s="165">
        <v>0</v>
      </c>
      <c r="HP47" s="165">
        <v>0</v>
      </c>
      <c r="HQ47" s="165">
        <v>0</v>
      </c>
      <c r="HR47" s="165">
        <v>0</v>
      </c>
      <c r="HS47" s="165">
        <v>0</v>
      </c>
      <c r="HT47" s="165">
        <v>0</v>
      </c>
      <c r="HU47" s="165">
        <v>0</v>
      </c>
      <c r="HV47" s="165">
        <v>0</v>
      </c>
      <c r="HW47" s="165">
        <v>0</v>
      </c>
      <c r="HX47" s="165">
        <v>0</v>
      </c>
      <c r="HY47" s="165">
        <v>0</v>
      </c>
      <c r="HZ47" s="165">
        <v>0</v>
      </c>
      <c r="IA47" s="165">
        <v>0</v>
      </c>
      <c r="IB47" s="165">
        <v>0</v>
      </c>
      <c r="IC47" s="165">
        <v>0</v>
      </c>
      <c r="ID47" s="165">
        <v>0</v>
      </c>
      <c r="IE47" s="165">
        <v>0</v>
      </c>
      <c r="IF47" s="165">
        <v>0</v>
      </c>
      <c r="IG47" s="165">
        <v>0</v>
      </c>
      <c r="IH47" s="160">
        <v>0</v>
      </c>
      <c r="II47" s="160">
        <v>0</v>
      </c>
      <c r="IJ47" s="160">
        <v>0</v>
      </c>
      <c r="IK47" s="160">
        <v>0</v>
      </c>
      <c r="IL47" s="160">
        <v>0</v>
      </c>
      <c r="IM47" s="160">
        <v>0</v>
      </c>
      <c r="IN47" s="160">
        <v>0</v>
      </c>
      <c r="IO47" s="160">
        <v>0</v>
      </c>
      <c r="IP47" s="160">
        <v>0</v>
      </c>
      <c r="IQ47" s="160">
        <v>0</v>
      </c>
      <c r="IR47" s="160">
        <v>0</v>
      </c>
      <c r="IS47" s="160">
        <v>0</v>
      </c>
    </row>
    <row r="48" spans="1:253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7">
        <v>0</v>
      </c>
      <c r="GY48" s="157">
        <v>0</v>
      </c>
      <c r="GZ48" s="157">
        <v>0</v>
      </c>
      <c r="HA48" s="157">
        <v>0</v>
      </c>
      <c r="HB48" s="157">
        <v>0</v>
      </c>
      <c r="HC48" s="157">
        <v>0</v>
      </c>
      <c r="HD48" s="157">
        <v>0</v>
      </c>
      <c r="HE48" s="157">
        <v>0</v>
      </c>
      <c r="HF48" s="157">
        <v>0</v>
      </c>
      <c r="HG48" s="157">
        <v>0</v>
      </c>
      <c r="HH48" s="157">
        <v>0</v>
      </c>
      <c r="HI48" s="157">
        <v>0</v>
      </c>
      <c r="HJ48" s="162">
        <v>0</v>
      </c>
      <c r="HK48" s="162">
        <v>0</v>
      </c>
      <c r="HL48" s="162">
        <v>0</v>
      </c>
      <c r="HM48" s="162">
        <v>0</v>
      </c>
      <c r="HN48" s="162">
        <v>0</v>
      </c>
      <c r="HO48" s="162">
        <v>0</v>
      </c>
      <c r="HP48" s="162">
        <v>0</v>
      </c>
      <c r="HQ48" s="162">
        <v>0</v>
      </c>
      <c r="HR48" s="162">
        <v>0</v>
      </c>
      <c r="HS48" s="162">
        <v>0</v>
      </c>
      <c r="HT48" s="162">
        <v>0</v>
      </c>
      <c r="HU48" s="162">
        <v>0</v>
      </c>
      <c r="HV48" s="162">
        <v>0</v>
      </c>
      <c r="HW48" s="162">
        <v>0</v>
      </c>
      <c r="HX48" s="162">
        <v>0</v>
      </c>
      <c r="HY48" s="162">
        <v>0</v>
      </c>
      <c r="HZ48" s="162">
        <v>0</v>
      </c>
      <c r="IA48" s="162">
        <v>0</v>
      </c>
      <c r="IB48" s="162">
        <v>0</v>
      </c>
      <c r="IC48" s="162">
        <v>0</v>
      </c>
      <c r="ID48" s="162">
        <v>0</v>
      </c>
      <c r="IE48" s="162">
        <v>0</v>
      </c>
      <c r="IF48" s="162">
        <v>0</v>
      </c>
      <c r="IG48" s="162">
        <v>0</v>
      </c>
      <c r="IH48" s="157">
        <v>0</v>
      </c>
      <c r="II48" s="157">
        <v>0</v>
      </c>
      <c r="IJ48" s="157">
        <v>0</v>
      </c>
      <c r="IK48" s="157">
        <v>0</v>
      </c>
      <c r="IL48" s="157">
        <v>0</v>
      </c>
      <c r="IM48" s="157">
        <v>0</v>
      </c>
      <c r="IN48" s="157">
        <v>0</v>
      </c>
      <c r="IO48" s="157">
        <v>0</v>
      </c>
      <c r="IP48" s="157">
        <v>0</v>
      </c>
      <c r="IQ48" s="157">
        <v>0</v>
      </c>
      <c r="IR48" s="157">
        <v>0</v>
      </c>
      <c r="IS48" s="157">
        <v>0</v>
      </c>
    </row>
    <row r="49" spans="1:253" x14ac:dyDescent="0.25">
      <c r="A49" s="13" t="s">
        <v>147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7">
        <v>1.5043003619999999</v>
      </c>
      <c r="GY49" s="157">
        <v>1.9451833569999999</v>
      </c>
      <c r="GZ49" s="157">
        <v>2.506279556</v>
      </c>
      <c r="HA49" s="157">
        <v>1.178971794</v>
      </c>
      <c r="HB49" s="157">
        <v>1.490869019</v>
      </c>
      <c r="HC49" s="157">
        <v>5.068332088</v>
      </c>
      <c r="HD49" s="157">
        <v>1.7820659189999999</v>
      </c>
      <c r="HE49" s="157">
        <v>4.5479717270000002</v>
      </c>
      <c r="HF49" s="157">
        <v>3.1899397570000003</v>
      </c>
      <c r="HG49" s="157">
        <v>2.0186776719999999</v>
      </c>
      <c r="HH49" s="157">
        <v>3.8896541020000006</v>
      </c>
      <c r="HI49" s="157">
        <v>10.300522966000001</v>
      </c>
      <c r="HJ49" s="162">
        <v>0.66928701000000002</v>
      </c>
      <c r="HK49" s="162">
        <v>3.5064679500000002</v>
      </c>
      <c r="HL49" s="162">
        <v>5.6392867210000004</v>
      </c>
      <c r="HM49" s="162">
        <v>3.8618465839999998</v>
      </c>
      <c r="HN49" s="162">
        <v>2.0574687250000001</v>
      </c>
      <c r="HO49" s="162">
        <v>7.5181014089999998</v>
      </c>
      <c r="HP49" s="162">
        <v>7.1654252170000001</v>
      </c>
      <c r="HQ49" s="162">
        <v>5.6760161989999993</v>
      </c>
      <c r="HR49" s="162">
        <v>3.5302225149999997</v>
      </c>
      <c r="HS49" s="162">
        <v>4.0809897820000005</v>
      </c>
      <c r="HT49" s="162">
        <v>2.6073906290000002</v>
      </c>
      <c r="HU49" s="162">
        <v>5.0992841580000006</v>
      </c>
      <c r="HV49" s="162">
        <v>3.1528936610000002</v>
      </c>
      <c r="HW49" s="162">
        <v>5.5770433220000006</v>
      </c>
      <c r="HX49" s="162">
        <v>2.7896342810000001</v>
      </c>
      <c r="HY49" s="162">
        <v>7.7599792150000004</v>
      </c>
      <c r="HZ49" s="162">
        <v>5.1520152680000004</v>
      </c>
      <c r="IA49" s="162">
        <v>6.0622959090000004</v>
      </c>
      <c r="IB49" s="162">
        <v>2.0887943949999999</v>
      </c>
      <c r="IC49" s="162">
        <v>11.877859946000001</v>
      </c>
      <c r="ID49" s="162">
        <v>2.7038656159999999</v>
      </c>
      <c r="IE49" s="162">
        <v>2.0049638570000003</v>
      </c>
      <c r="IF49" s="162">
        <v>4.0330299410000006</v>
      </c>
      <c r="IG49" s="162">
        <v>1.4778019199999999</v>
      </c>
      <c r="IH49" s="157">
        <v>2.2444666959999999</v>
      </c>
      <c r="II49" s="157">
        <v>4.4900362889999998</v>
      </c>
      <c r="IJ49" s="157">
        <v>5.638468166</v>
      </c>
      <c r="IK49" s="157">
        <v>7.2022718260000005</v>
      </c>
      <c r="IL49" s="157">
        <v>5.0149778630000004</v>
      </c>
      <c r="IM49" s="157">
        <v>5.9193940879999998</v>
      </c>
      <c r="IN49" s="157">
        <v>8.8656078980000004</v>
      </c>
      <c r="IO49" s="157">
        <v>4.9589981730000003</v>
      </c>
      <c r="IP49" s="157">
        <v>11.461184628000002</v>
      </c>
      <c r="IQ49" s="157">
        <v>3.8846130880000005</v>
      </c>
      <c r="IR49" s="157">
        <v>1.9458225689999999</v>
      </c>
      <c r="IS49" s="157">
        <v>2.5967533340000002</v>
      </c>
    </row>
    <row r="50" spans="1:253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60">
        <v>1.5043003619999999</v>
      </c>
      <c r="GY50" s="160">
        <v>1.9451833569999999</v>
      </c>
      <c r="GZ50" s="160">
        <v>2.506279556</v>
      </c>
      <c r="HA50" s="160">
        <v>1.178971794</v>
      </c>
      <c r="HB50" s="160">
        <v>1.490869019</v>
      </c>
      <c r="HC50" s="160">
        <v>5.068332088</v>
      </c>
      <c r="HD50" s="160">
        <v>1.7820659189999999</v>
      </c>
      <c r="HE50" s="160">
        <v>4.5479717270000002</v>
      </c>
      <c r="HF50" s="160">
        <v>3.1899397570000003</v>
      </c>
      <c r="HG50" s="160">
        <v>2.0186776719999999</v>
      </c>
      <c r="HH50" s="160">
        <v>3.8896541020000006</v>
      </c>
      <c r="HI50" s="160">
        <v>8.8005229660000008</v>
      </c>
      <c r="HJ50" s="165">
        <v>0.66928701000000002</v>
      </c>
      <c r="HK50" s="165">
        <v>3.5064679500000002</v>
      </c>
      <c r="HL50" s="165">
        <v>5.6392867210000004</v>
      </c>
      <c r="HM50" s="165">
        <v>3.7550606399999999</v>
      </c>
      <c r="HN50" s="165">
        <v>2.0574687250000001</v>
      </c>
      <c r="HO50" s="165">
        <v>7.5181014089999998</v>
      </c>
      <c r="HP50" s="165">
        <v>7.1654252170000001</v>
      </c>
      <c r="HQ50" s="165">
        <v>5.6760161989999993</v>
      </c>
      <c r="HR50" s="165">
        <v>3.5302225149999997</v>
      </c>
      <c r="HS50" s="165">
        <v>4.0809897820000005</v>
      </c>
      <c r="HT50" s="165">
        <v>2.6073906290000002</v>
      </c>
      <c r="HU50" s="165">
        <v>4.8572026210000008</v>
      </c>
      <c r="HV50" s="165">
        <v>3.1528936610000002</v>
      </c>
      <c r="HW50" s="165">
        <v>5.5770433220000006</v>
      </c>
      <c r="HX50" s="165">
        <v>2.7896342810000001</v>
      </c>
      <c r="HY50" s="165">
        <v>7.7599792150000004</v>
      </c>
      <c r="HZ50" s="165">
        <v>5.1520152680000004</v>
      </c>
      <c r="IA50" s="165">
        <v>6.0622959090000004</v>
      </c>
      <c r="IB50" s="165">
        <v>2.0887943949999999</v>
      </c>
      <c r="IC50" s="165">
        <v>11.877859946000001</v>
      </c>
      <c r="ID50" s="165">
        <v>2.7038656159999999</v>
      </c>
      <c r="IE50" s="165">
        <v>2.0049638570000003</v>
      </c>
      <c r="IF50" s="165">
        <v>4.0330299410000006</v>
      </c>
      <c r="IG50" s="165">
        <v>1.4705019319999999</v>
      </c>
      <c r="IH50" s="160">
        <v>2.2444666959999999</v>
      </c>
      <c r="II50" s="160">
        <v>4.4900362889999998</v>
      </c>
      <c r="IJ50" s="160">
        <v>5.638468166</v>
      </c>
      <c r="IK50" s="160">
        <v>7.2022718260000005</v>
      </c>
      <c r="IL50" s="160">
        <v>5.0149778630000004</v>
      </c>
      <c r="IM50" s="160">
        <v>5.9193940879999998</v>
      </c>
      <c r="IN50" s="160">
        <v>8.8656078980000004</v>
      </c>
      <c r="IO50" s="160">
        <v>4.9589981730000003</v>
      </c>
      <c r="IP50" s="160">
        <v>11.461184628000002</v>
      </c>
      <c r="IQ50" s="160">
        <v>3.8846130880000005</v>
      </c>
      <c r="IR50" s="160">
        <v>1.9458225689999999</v>
      </c>
      <c r="IS50" s="160">
        <v>2.5967533340000002</v>
      </c>
    </row>
    <row r="51" spans="1:253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7">
        <v>0</v>
      </c>
      <c r="GY51" s="157">
        <v>0</v>
      </c>
      <c r="GZ51" s="157">
        <v>0</v>
      </c>
      <c r="HA51" s="157">
        <v>0</v>
      </c>
      <c r="HB51" s="157">
        <v>0</v>
      </c>
      <c r="HC51" s="157">
        <v>0</v>
      </c>
      <c r="HD51" s="157">
        <v>0</v>
      </c>
      <c r="HE51" s="157">
        <v>0</v>
      </c>
      <c r="HF51" s="157">
        <v>0</v>
      </c>
      <c r="HG51" s="157">
        <v>0</v>
      </c>
      <c r="HH51" s="157">
        <v>0</v>
      </c>
      <c r="HI51" s="157">
        <v>1.5</v>
      </c>
      <c r="HJ51" s="162">
        <v>0</v>
      </c>
      <c r="HK51" s="162">
        <v>0</v>
      </c>
      <c r="HL51" s="162">
        <v>0</v>
      </c>
      <c r="HM51" s="162">
        <v>0.10678594399999999</v>
      </c>
      <c r="HN51" s="162">
        <v>0</v>
      </c>
      <c r="HO51" s="162">
        <v>0</v>
      </c>
      <c r="HP51" s="162">
        <v>0</v>
      </c>
      <c r="HQ51" s="162">
        <v>0</v>
      </c>
      <c r="HR51" s="162">
        <v>0</v>
      </c>
      <c r="HS51" s="162">
        <v>0</v>
      </c>
      <c r="HT51" s="162">
        <v>0</v>
      </c>
      <c r="HU51" s="162">
        <v>0.24208153699999999</v>
      </c>
      <c r="HV51" s="162">
        <v>0</v>
      </c>
      <c r="HW51" s="162">
        <v>0</v>
      </c>
      <c r="HX51" s="162">
        <v>0</v>
      </c>
      <c r="HY51" s="162">
        <v>0</v>
      </c>
      <c r="HZ51" s="162">
        <v>0</v>
      </c>
      <c r="IA51" s="162">
        <v>0</v>
      </c>
      <c r="IB51" s="162">
        <v>0</v>
      </c>
      <c r="IC51" s="162">
        <v>0</v>
      </c>
      <c r="ID51" s="162">
        <v>0</v>
      </c>
      <c r="IE51" s="162">
        <v>0</v>
      </c>
      <c r="IF51" s="162">
        <v>0</v>
      </c>
      <c r="IG51" s="162">
        <v>7.2999880000000003E-3</v>
      </c>
      <c r="IH51" s="157">
        <v>0</v>
      </c>
      <c r="II51" s="157">
        <v>0</v>
      </c>
      <c r="IJ51" s="157">
        <v>0</v>
      </c>
      <c r="IK51" s="157">
        <v>0</v>
      </c>
      <c r="IL51" s="157">
        <v>0</v>
      </c>
      <c r="IM51" s="157">
        <v>0</v>
      </c>
      <c r="IN51" s="157">
        <v>0</v>
      </c>
      <c r="IO51" s="157">
        <v>0</v>
      </c>
      <c r="IP51" s="157">
        <v>0</v>
      </c>
      <c r="IQ51" s="157">
        <v>0</v>
      </c>
      <c r="IR51" s="157">
        <v>0</v>
      </c>
      <c r="IS51" s="157">
        <v>0</v>
      </c>
    </row>
    <row r="52" spans="1:253" x14ac:dyDescent="0.25">
      <c r="A52" s="13" t="s">
        <v>148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7">
        <v>303.85200808399998</v>
      </c>
      <c r="GY52" s="157">
        <v>316.977507092</v>
      </c>
      <c r="GZ52" s="157">
        <v>347.24393796700008</v>
      </c>
      <c r="HA52" s="157">
        <v>355.52949793799996</v>
      </c>
      <c r="HB52" s="157">
        <v>332.33551036400002</v>
      </c>
      <c r="HC52" s="157">
        <v>312.69481249100005</v>
      </c>
      <c r="HD52" s="157">
        <v>302.96812647600007</v>
      </c>
      <c r="HE52" s="157">
        <v>271.29613162100003</v>
      </c>
      <c r="HF52" s="157">
        <v>567.14578546000007</v>
      </c>
      <c r="HG52" s="157">
        <v>346.74792765299998</v>
      </c>
      <c r="HH52" s="157">
        <v>408.20683326100004</v>
      </c>
      <c r="HI52" s="157">
        <v>657.39858822200006</v>
      </c>
      <c r="HJ52" s="162">
        <v>181.341411091</v>
      </c>
      <c r="HK52" s="162">
        <v>385.91738994499997</v>
      </c>
      <c r="HL52" s="162">
        <v>360.85312959999999</v>
      </c>
      <c r="HM52" s="162">
        <v>425.32011278099998</v>
      </c>
      <c r="HN52" s="162">
        <v>379.75827940000005</v>
      </c>
      <c r="HO52" s="162">
        <v>376.16636287099999</v>
      </c>
      <c r="HP52" s="162">
        <v>375.14264947200002</v>
      </c>
      <c r="HQ52" s="162">
        <v>342.94069968500003</v>
      </c>
      <c r="HR52" s="162">
        <v>342.60224107299996</v>
      </c>
      <c r="HS52" s="162">
        <v>410.91083505199998</v>
      </c>
      <c r="HT52" s="162">
        <v>378.648813561</v>
      </c>
      <c r="HU52" s="162">
        <v>758.37827643700007</v>
      </c>
      <c r="HV52" s="162">
        <v>178.75361067000003</v>
      </c>
      <c r="HW52" s="162">
        <v>298.87690530699996</v>
      </c>
      <c r="HX52" s="162">
        <v>365.12289758899999</v>
      </c>
      <c r="HY52" s="162">
        <v>437.28073781899997</v>
      </c>
      <c r="HZ52" s="162">
        <v>394.45075673399998</v>
      </c>
      <c r="IA52" s="162">
        <v>388.234656685</v>
      </c>
      <c r="IB52" s="162">
        <v>412.32575068800008</v>
      </c>
      <c r="IC52" s="162">
        <v>355.64025574700003</v>
      </c>
      <c r="ID52" s="162">
        <v>395.47068978499993</v>
      </c>
      <c r="IE52" s="162">
        <v>429.66036855000004</v>
      </c>
      <c r="IF52" s="162">
        <v>447.28206107400001</v>
      </c>
      <c r="IG52" s="162">
        <v>580.46591177400001</v>
      </c>
      <c r="IH52" s="157">
        <v>299.61482596100001</v>
      </c>
      <c r="II52" s="157">
        <v>371.32845624100003</v>
      </c>
      <c r="IJ52" s="157">
        <v>401.85798513800006</v>
      </c>
      <c r="IK52" s="157">
        <v>479.02433666399997</v>
      </c>
      <c r="IL52" s="157">
        <v>414.80375485600001</v>
      </c>
      <c r="IM52" s="157">
        <v>339.37392405799994</v>
      </c>
      <c r="IN52" s="157">
        <v>402.86263168800008</v>
      </c>
      <c r="IO52" s="157">
        <v>435.02445174700006</v>
      </c>
      <c r="IP52" s="157">
        <v>472.89827794899998</v>
      </c>
      <c r="IQ52" s="157">
        <v>426.3226123</v>
      </c>
      <c r="IR52" s="157">
        <v>417.41348724099993</v>
      </c>
      <c r="IS52" s="157">
        <v>647.368993843</v>
      </c>
    </row>
    <row r="53" spans="1:253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60">
        <v>190.28405762299997</v>
      </c>
      <c r="GY53" s="160">
        <v>236.825137595</v>
      </c>
      <c r="GZ53" s="160">
        <v>257.98765522200006</v>
      </c>
      <c r="HA53" s="160">
        <v>245.48238980199997</v>
      </c>
      <c r="HB53" s="160">
        <v>287.24945634300002</v>
      </c>
      <c r="HC53" s="160">
        <v>260.59406391700003</v>
      </c>
      <c r="HD53" s="160">
        <v>243.82386563900005</v>
      </c>
      <c r="HE53" s="160">
        <v>225.81579320600002</v>
      </c>
      <c r="HF53" s="160">
        <v>446.022141514</v>
      </c>
      <c r="HG53" s="160">
        <v>286.38313121799996</v>
      </c>
      <c r="HH53" s="160">
        <v>328.60897375600001</v>
      </c>
      <c r="HI53" s="160">
        <v>434.63644425800004</v>
      </c>
      <c r="HJ53" s="165">
        <v>180.843473754</v>
      </c>
      <c r="HK53" s="165">
        <v>237.661585027</v>
      </c>
      <c r="HL53" s="165">
        <v>266.45828618000002</v>
      </c>
      <c r="HM53" s="165">
        <v>264.07780742400001</v>
      </c>
      <c r="HN53" s="165">
        <v>281.40344815100002</v>
      </c>
      <c r="HO53" s="165">
        <v>294.91593565599999</v>
      </c>
      <c r="HP53" s="165">
        <v>283.89934567699999</v>
      </c>
      <c r="HQ53" s="165">
        <v>263.449292662</v>
      </c>
      <c r="HR53" s="165">
        <v>269.56685088899997</v>
      </c>
      <c r="HS53" s="165">
        <v>281.856193018</v>
      </c>
      <c r="HT53" s="165">
        <v>267.917039461</v>
      </c>
      <c r="HU53" s="165">
        <v>489.81014202100005</v>
      </c>
      <c r="HV53" s="165">
        <v>175.00471826200004</v>
      </c>
      <c r="HW53" s="165">
        <v>225.46952313999998</v>
      </c>
      <c r="HX53" s="165">
        <v>279.27905410800003</v>
      </c>
      <c r="HY53" s="165">
        <v>273.92907905299995</v>
      </c>
      <c r="HZ53" s="165">
        <v>283.17093949899999</v>
      </c>
      <c r="IA53" s="165">
        <v>256.19563665800001</v>
      </c>
      <c r="IB53" s="165">
        <v>293.65308302100004</v>
      </c>
      <c r="IC53" s="165">
        <v>264.17495083300003</v>
      </c>
      <c r="ID53" s="165">
        <v>283.58415146399994</v>
      </c>
      <c r="IE53" s="165">
        <v>248.50498493600003</v>
      </c>
      <c r="IF53" s="165">
        <v>284.76021459600003</v>
      </c>
      <c r="IG53" s="165">
        <v>433.861578614</v>
      </c>
      <c r="IH53" s="160">
        <v>202.96262200300001</v>
      </c>
      <c r="II53" s="160">
        <v>272.46587209600006</v>
      </c>
      <c r="IJ53" s="160">
        <v>302.55868385800005</v>
      </c>
      <c r="IK53" s="160">
        <v>324.99023718399997</v>
      </c>
      <c r="IL53" s="160">
        <v>290.82408961499999</v>
      </c>
      <c r="IM53" s="160">
        <v>233.73494453099997</v>
      </c>
      <c r="IN53" s="160">
        <v>268.02734554200003</v>
      </c>
      <c r="IO53" s="160">
        <v>293.55282689500007</v>
      </c>
      <c r="IP53" s="160">
        <v>318.86231609399994</v>
      </c>
      <c r="IQ53" s="160">
        <v>302.00473181899997</v>
      </c>
      <c r="IR53" s="160">
        <v>292.66930648999994</v>
      </c>
      <c r="IS53" s="160">
        <v>452.17144418499998</v>
      </c>
    </row>
    <row r="54" spans="1:253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7">
        <v>113.567950461</v>
      </c>
      <c r="GY54" s="157">
        <v>80.152369496999995</v>
      </c>
      <c r="GZ54" s="157">
        <v>89.256282745000007</v>
      </c>
      <c r="HA54" s="157">
        <v>110.04710813600001</v>
      </c>
      <c r="HB54" s="157">
        <v>45.086054021000002</v>
      </c>
      <c r="HC54" s="157">
        <v>52.100748574000001</v>
      </c>
      <c r="HD54" s="157">
        <v>59.144260837000004</v>
      </c>
      <c r="HE54" s="157">
        <v>45.480338414999999</v>
      </c>
      <c r="HF54" s="157">
        <v>121.12364394600002</v>
      </c>
      <c r="HG54" s="157">
        <v>60.364796435000002</v>
      </c>
      <c r="HH54" s="157">
        <v>79.597859505000002</v>
      </c>
      <c r="HI54" s="157">
        <v>222.76214396400002</v>
      </c>
      <c r="HJ54" s="162">
        <v>0.49793733700000004</v>
      </c>
      <c r="HK54" s="162">
        <v>148.255804918</v>
      </c>
      <c r="HL54" s="162">
        <v>94.394843419999987</v>
      </c>
      <c r="HM54" s="162">
        <v>161.24230535699996</v>
      </c>
      <c r="HN54" s="162">
        <v>98.354831249000014</v>
      </c>
      <c r="HO54" s="162">
        <v>81.250427215000002</v>
      </c>
      <c r="HP54" s="162">
        <v>91.243303795000003</v>
      </c>
      <c r="HQ54" s="162">
        <v>79.491407023000008</v>
      </c>
      <c r="HR54" s="162">
        <v>73.035390184000008</v>
      </c>
      <c r="HS54" s="162">
        <v>129.05464203399998</v>
      </c>
      <c r="HT54" s="162">
        <v>110.73177410000001</v>
      </c>
      <c r="HU54" s="162">
        <v>268.56813441599996</v>
      </c>
      <c r="HV54" s="162">
        <v>3.7488924080000001</v>
      </c>
      <c r="HW54" s="162">
        <v>73.407382166999994</v>
      </c>
      <c r="HX54" s="162">
        <v>85.843843480999993</v>
      </c>
      <c r="HY54" s="162">
        <v>163.35165876600001</v>
      </c>
      <c r="HZ54" s="162">
        <v>111.279817235</v>
      </c>
      <c r="IA54" s="162">
        <v>132.03902002700002</v>
      </c>
      <c r="IB54" s="162">
        <v>118.67266766700001</v>
      </c>
      <c r="IC54" s="162">
        <v>91.465304913999987</v>
      </c>
      <c r="ID54" s="162">
        <v>111.886538321</v>
      </c>
      <c r="IE54" s="162">
        <v>181.15538361399999</v>
      </c>
      <c r="IF54" s="162">
        <v>162.52184647800001</v>
      </c>
      <c r="IG54" s="162">
        <v>146.60433316000001</v>
      </c>
      <c r="IH54" s="157">
        <v>96.652203958000001</v>
      </c>
      <c r="II54" s="157">
        <v>98.862584145</v>
      </c>
      <c r="IJ54" s="157">
        <v>99.299301279999995</v>
      </c>
      <c r="IK54" s="157">
        <v>154.03409948000001</v>
      </c>
      <c r="IL54" s="157">
        <v>123.97966524100001</v>
      </c>
      <c r="IM54" s="157">
        <v>105.63897952699999</v>
      </c>
      <c r="IN54" s="157">
        <v>134.83528614600002</v>
      </c>
      <c r="IO54" s="157">
        <v>141.47162485200002</v>
      </c>
      <c r="IP54" s="157">
        <v>154.03596185500001</v>
      </c>
      <c r="IQ54" s="157">
        <v>124.31788048100002</v>
      </c>
      <c r="IR54" s="157">
        <v>124.744180751</v>
      </c>
      <c r="IS54" s="157">
        <v>195.19754965799999</v>
      </c>
    </row>
    <row r="55" spans="1:253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60">
        <v>497.644703252</v>
      </c>
      <c r="GY55" s="160">
        <v>461.07844755899998</v>
      </c>
      <c r="GZ55" s="160">
        <v>503.29528442100002</v>
      </c>
      <c r="HA55" s="160">
        <v>1229.9007744839998</v>
      </c>
      <c r="HB55" s="160">
        <v>669.81188811800007</v>
      </c>
      <c r="HC55" s="160">
        <v>778.32101483199995</v>
      </c>
      <c r="HD55" s="160">
        <v>552.08463956699995</v>
      </c>
      <c r="HE55" s="160">
        <v>978.107000019</v>
      </c>
      <c r="HF55" s="160">
        <v>1032.2170839519999</v>
      </c>
      <c r="HG55" s="160">
        <v>527.0618680020001</v>
      </c>
      <c r="HH55" s="160">
        <v>541.98395199300001</v>
      </c>
      <c r="HI55" s="160">
        <v>1311.4852857549999</v>
      </c>
      <c r="HJ55" s="165">
        <v>501.03440889699999</v>
      </c>
      <c r="HK55" s="165">
        <v>479.136658614</v>
      </c>
      <c r="HL55" s="165">
        <v>541.91046815699997</v>
      </c>
      <c r="HM55" s="165">
        <v>490.02347988900004</v>
      </c>
      <c r="HN55" s="165">
        <v>545.66746018000003</v>
      </c>
      <c r="HO55" s="165">
        <v>488.26043384400003</v>
      </c>
      <c r="HP55" s="165">
        <v>553.11653568999998</v>
      </c>
      <c r="HQ55" s="165">
        <v>481.67302708700004</v>
      </c>
      <c r="HR55" s="165">
        <v>545.89265405800006</v>
      </c>
      <c r="HS55" s="165">
        <v>469.25483080600003</v>
      </c>
      <c r="HT55" s="165">
        <v>515.93060813800003</v>
      </c>
      <c r="HU55" s="165">
        <v>883.77359831199999</v>
      </c>
      <c r="HV55" s="165">
        <v>558.01460446999999</v>
      </c>
      <c r="HW55" s="165">
        <v>547.137139488</v>
      </c>
      <c r="HX55" s="165">
        <v>668.74631575399997</v>
      </c>
      <c r="HY55" s="165">
        <v>546.71720772499998</v>
      </c>
      <c r="HZ55" s="165">
        <v>599.58814249299996</v>
      </c>
      <c r="IA55" s="165">
        <v>597.26568690900001</v>
      </c>
      <c r="IB55" s="165">
        <v>630.49724762400001</v>
      </c>
      <c r="IC55" s="165">
        <v>635.25651790899997</v>
      </c>
      <c r="ID55" s="165">
        <v>730.64940378999995</v>
      </c>
      <c r="IE55" s="165">
        <v>592.29412067200008</v>
      </c>
      <c r="IF55" s="165">
        <v>724.31812427500006</v>
      </c>
      <c r="IG55" s="165">
        <v>918.96266928399996</v>
      </c>
      <c r="IH55" s="160">
        <v>610.447964361</v>
      </c>
      <c r="II55" s="160">
        <v>739.55053188700003</v>
      </c>
      <c r="IJ55" s="160">
        <v>758.81322253100006</v>
      </c>
      <c r="IK55" s="160">
        <v>758.67116838799984</v>
      </c>
      <c r="IL55" s="160">
        <v>677.11840093300009</v>
      </c>
      <c r="IM55" s="160">
        <v>755.66983923800001</v>
      </c>
      <c r="IN55" s="160">
        <v>726.43484904700006</v>
      </c>
      <c r="IO55" s="160">
        <v>763.33991503600009</v>
      </c>
      <c r="IP55" s="160">
        <v>694.19669639600011</v>
      </c>
      <c r="IQ55" s="160">
        <v>782.76541107599985</v>
      </c>
      <c r="IR55" s="160">
        <v>692.1194494990001</v>
      </c>
      <c r="IS55" s="160">
        <v>1202.6602716519999</v>
      </c>
    </row>
    <row r="56" spans="1:253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7">
        <v>262.32104478499997</v>
      </c>
      <c r="GY56" s="157">
        <v>285.17527377499999</v>
      </c>
      <c r="GZ56" s="157">
        <v>273.63009894400005</v>
      </c>
      <c r="HA56" s="157">
        <v>281.73489987100004</v>
      </c>
      <c r="HB56" s="157">
        <v>278.83563601900005</v>
      </c>
      <c r="HC56" s="157">
        <v>286.08662753999999</v>
      </c>
      <c r="HD56" s="157">
        <v>288.82947146900005</v>
      </c>
      <c r="HE56" s="157">
        <v>293.68029157500001</v>
      </c>
      <c r="HF56" s="157">
        <v>288.111464754</v>
      </c>
      <c r="HG56" s="157">
        <v>298.27328750000004</v>
      </c>
      <c r="HH56" s="157">
        <v>293.29591282000001</v>
      </c>
      <c r="HI56" s="157">
        <v>295.55849977100002</v>
      </c>
      <c r="HJ56" s="162">
        <v>286.082180365</v>
      </c>
      <c r="HK56" s="162">
        <v>292.79059751400001</v>
      </c>
      <c r="HL56" s="162">
        <v>303.45636434100004</v>
      </c>
      <c r="HM56" s="162">
        <v>296.16602255600003</v>
      </c>
      <c r="HN56" s="162">
        <v>300.52011501700002</v>
      </c>
      <c r="HO56" s="162">
        <v>294.848576428</v>
      </c>
      <c r="HP56" s="162">
        <v>298.26176945399999</v>
      </c>
      <c r="HQ56" s="162">
        <v>301.71719897000003</v>
      </c>
      <c r="HR56" s="162">
        <v>302.792174381</v>
      </c>
      <c r="HS56" s="162">
        <v>299.64305744300003</v>
      </c>
      <c r="HT56" s="162">
        <v>310.73532037400003</v>
      </c>
      <c r="HU56" s="162">
        <v>310.72400394800002</v>
      </c>
      <c r="HV56" s="162">
        <v>312.32300265599997</v>
      </c>
      <c r="HW56" s="162">
        <v>331.42198351800005</v>
      </c>
      <c r="HX56" s="162">
        <v>334.05569344399998</v>
      </c>
      <c r="HY56" s="162">
        <v>335.54895570399998</v>
      </c>
      <c r="HZ56" s="162">
        <v>340.56868284500001</v>
      </c>
      <c r="IA56" s="162">
        <v>341.02945903299997</v>
      </c>
      <c r="IB56" s="162">
        <v>344.66857101300002</v>
      </c>
      <c r="IC56" s="162">
        <v>359.303275085</v>
      </c>
      <c r="ID56" s="162">
        <v>346.64644049999998</v>
      </c>
      <c r="IE56" s="162">
        <v>348.20600613600004</v>
      </c>
      <c r="IF56" s="162">
        <v>351.10722996100003</v>
      </c>
      <c r="IG56" s="162">
        <v>357.69012692800004</v>
      </c>
      <c r="IH56" s="157">
        <v>361.184453249</v>
      </c>
      <c r="II56" s="157">
        <v>392.58435272100002</v>
      </c>
      <c r="IJ56" s="157">
        <v>393.12575886500002</v>
      </c>
      <c r="IK56" s="157">
        <v>399.79406151699999</v>
      </c>
      <c r="IL56" s="157">
        <v>394.38746515400004</v>
      </c>
      <c r="IM56" s="157">
        <v>391.48082533199999</v>
      </c>
      <c r="IN56" s="157">
        <v>399.55089403199997</v>
      </c>
      <c r="IO56" s="157">
        <v>403.20626392700001</v>
      </c>
      <c r="IP56" s="157">
        <v>403.60310564700001</v>
      </c>
      <c r="IQ56" s="157">
        <v>406.50256355199997</v>
      </c>
      <c r="IR56" s="157">
        <v>405.29356861299999</v>
      </c>
      <c r="IS56" s="157">
        <v>410.327731449</v>
      </c>
    </row>
    <row r="57" spans="1:253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7">
        <v>214.613616073</v>
      </c>
      <c r="GY57" s="157">
        <v>145.20234210999999</v>
      </c>
      <c r="GZ57" s="157">
        <v>199.14616286099999</v>
      </c>
      <c r="HA57" s="157">
        <v>911.55902036499992</v>
      </c>
      <c r="HB57" s="157">
        <v>372.93146080300005</v>
      </c>
      <c r="HC57" s="157">
        <v>468.82750163700001</v>
      </c>
      <c r="HD57" s="157">
        <v>243.53976627599997</v>
      </c>
      <c r="HE57" s="157">
        <v>661.94324133999999</v>
      </c>
      <c r="HF57" s="157">
        <v>724.19606864399998</v>
      </c>
      <c r="HG57" s="157">
        <v>206.66281221100002</v>
      </c>
      <c r="HH57" s="157">
        <v>228.83386247200002</v>
      </c>
      <c r="HI57" s="157">
        <v>993.76753768499998</v>
      </c>
      <c r="HJ57" s="162">
        <v>195.75128152600001</v>
      </c>
      <c r="HK57" s="162">
        <v>160.87615720700001</v>
      </c>
      <c r="HL57" s="162">
        <v>208.80188889299998</v>
      </c>
      <c r="HM57" s="162">
        <v>160.52663006899999</v>
      </c>
      <c r="HN57" s="162">
        <v>223.67378062899999</v>
      </c>
      <c r="HO57" s="162">
        <v>170.619080368</v>
      </c>
      <c r="HP57" s="162">
        <v>231.51635789699998</v>
      </c>
      <c r="HQ57" s="162">
        <v>157.328460888</v>
      </c>
      <c r="HR57" s="162">
        <v>222.46480175899998</v>
      </c>
      <c r="HS57" s="162">
        <v>148.82781401499997</v>
      </c>
      <c r="HT57" s="162">
        <v>180.45374373600001</v>
      </c>
      <c r="HU57" s="162">
        <v>546.541921366</v>
      </c>
      <c r="HV57" s="162">
        <v>222.61625670500001</v>
      </c>
      <c r="HW57" s="162">
        <v>163.65733162399999</v>
      </c>
      <c r="HX57" s="162">
        <v>234.34988693299999</v>
      </c>
      <c r="HY57" s="162">
        <v>167.02365900799998</v>
      </c>
      <c r="HZ57" s="162">
        <v>199.73179212400001</v>
      </c>
      <c r="IA57" s="162">
        <v>210.92575491099998</v>
      </c>
      <c r="IB57" s="162">
        <v>240.87436968599999</v>
      </c>
      <c r="IC57" s="162">
        <v>180.22229683</v>
      </c>
      <c r="ID57" s="162">
        <v>239.91005514900002</v>
      </c>
      <c r="IE57" s="162">
        <v>180.33913218799998</v>
      </c>
      <c r="IF57" s="162">
        <v>311.726232616</v>
      </c>
      <c r="IG57" s="162">
        <v>495.84512603299999</v>
      </c>
      <c r="IH57" s="157">
        <v>217.69475839900002</v>
      </c>
      <c r="II57" s="157">
        <v>280.33010949100003</v>
      </c>
      <c r="IJ57" s="157">
        <v>198.994553086</v>
      </c>
      <c r="IK57" s="157">
        <v>286.04875783299997</v>
      </c>
      <c r="IL57" s="157">
        <v>209.276399849</v>
      </c>
      <c r="IM57" s="157">
        <v>273.47520688599997</v>
      </c>
      <c r="IN57" s="157">
        <v>215.64821542999999</v>
      </c>
      <c r="IO57" s="157">
        <v>302.51916913700001</v>
      </c>
      <c r="IP57" s="157">
        <v>223.00429313200002</v>
      </c>
      <c r="IQ57" s="157">
        <v>297.33299452199998</v>
      </c>
      <c r="IR57" s="157">
        <v>259.51501582000003</v>
      </c>
      <c r="IS57" s="157">
        <v>700.44782445099997</v>
      </c>
    </row>
    <row r="58" spans="1:253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7">
        <v>20.710042394000002</v>
      </c>
      <c r="GY58" s="157">
        <v>30.700831674000003</v>
      </c>
      <c r="GZ58" s="157">
        <v>30.519022615999997</v>
      </c>
      <c r="HA58" s="157">
        <v>36.606854247999998</v>
      </c>
      <c r="HB58" s="157">
        <v>18.044791296</v>
      </c>
      <c r="HC58" s="157">
        <v>23.406885655000004</v>
      </c>
      <c r="HD58" s="157">
        <v>19.715401822</v>
      </c>
      <c r="HE58" s="157">
        <v>22.483467103999999</v>
      </c>
      <c r="HF58" s="157">
        <v>19.909550554000003</v>
      </c>
      <c r="HG58" s="157">
        <v>22.125768291</v>
      </c>
      <c r="HH58" s="157">
        <v>19.854176701</v>
      </c>
      <c r="HI58" s="157">
        <v>22.159248299000019</v>
      </c>
      <c r="HJ58" s="162">
        <v>19.200947006</v>
      </c>
      <c r="HK58" s="162">
        <v>25.469903892999998</v>
      </c>
      <c r="HL58" s="162">
        <v>29.652214922999999</v>
      </c>
      <c r="HM58" s="162">
        <v>33.330827264</v>
      </c>
      <c r="HN58" s="162">
        <v>21.473564534000001</v>
      </c>
      <c r="HO58" s="162">
        <v>22.792777048000005</v>
      </c>
      <c r="HP58" s="162">
        <v>23.338408339000001</v>
      </c>
      <c r="HQ58" s="162">
        <v>22.627367229000001</v>
      </c>
      <c r="HR58" s="162">
        <v>20.635677918000003</v>
      </c>
      <c r="HS58" s="162">
        <v>20.783959348</v>
      </c>
      <c r="HT58" s="162">
        <v>24.741544028</v>
      </c>
      <c r="HU58" s="162">
        <v>26.507672998</v>
      </c>
      <c r="HV58" s="162">
        <v>23.075345109000001</v>
      </c>
      <c r="HW58" s="162">
        <v>52.057824346000004</v>
      </c>
      <c r="HX58" s="162">
        <v>100.340735377</v>
      </c>
      <c r="HY58" s="162">
        <v>44.144593012999998</v>
      </c>
      <c r="HZ58" s="162">
        <v>59.287667524000007</v>
      </c>
      <c r="IA58" s="162">
        <v>45.31047296500001</v>
      </c>
      <c r="IB58" s="162">
        <v>44.954306925000004</v>
      </c>
      <c r="IC58" s="162">
        <v>95.73094599400001</v>
      </c>
      <c r="ID58" s="162">
        <v>144.09290814099998</v>
      </c>
      <c r="IE58" s="162">
        <v>63.748982348000006</v>
      </c>
      <c r="IF58" s="162">
        <v>61.484661697999996</v>
      </c>
      <c r="IG58" s="162">
        <v>65.427416323000003</v>
      </c>
      <c r="IH58" s="157">
        <v>31.568752713000006</v>
      </c>
      <c r="II58" s="157">
        <v>66.636069675000002</v>
      </c>
      <c r="IJ58" s="157">
        <v>166.69291058000002</v>
      </c>
      <c r="IK58" s="157">
        <v>72.828349037999985</v>
      </c>
      <c r="IL58" s="157">
        <v>73.454535929999977</v>
      </c>
      <c r="IM58" s="157">
        <v>90.71380701999999</v>
      </c>
      <c r="IN58" s="157">
        <v>111.23573958499999</v>
      </c>
      <c r="IO58" s="157">
        <v>57.614481972</v>
      </c>
      <c r="IP58" s="157">
        <v>67.589297617</v>
      </c>
      <c r="IQ58" s="157">
        <v>78.929853002000002</v>
      </c>
      <c r="IR58" s="157">
        <v>27.310865065999998</v>
      </c>
      <c r="IS58" s="157">
        <v>91.88471575200002</v>
      </c>
    </row>
    <row r="59" spans="1:253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7">
        <v>41.243180448000004</v>
      </c>
      <c r="GY59" s="157">
        <v>41.754725809999996</v>
      </c>
      <c r="GZ59" s="157">
        <v>235.92106307100002</v>
      </c>
      <c r="HA59" s="157">
        <v>69.079582385999998</v>
      </c>
      <c r="HB59" s="157">
        <v>37.462054514000002</v>
      </c>
      <c r="HC59" s="157">
        <v>48.365206979</v>
      </c>
      <c r="HD59" s="157">
        <v>377.46767568700005</v>
      </c>
      <c r="HE59" s="157">
        <v>82.687648748000001</v>
      </c>
      <c r="HF59" s="157">
        <v>41.719500185000001</v>
      </c>
      <c r="HG59" s="157">
        <v>74.673030795000003</v>
      </c>
      <c r="HH59" s="157">
        <v>91.573174350000002</v>
      </c>
      <c r="HI59" s="157">
        <v>195.981298466</v>
      </c>
      <c r="HJ59" s="162">
        <v>8.7232370110000002</v>
      </c>
      <c r="HK59" s="162">
        <v>36.922277418999997</v>
      </c>
      <c r="HL59" s="162">
        <v>266.32573536799998</v>
      </c>
      <c r="HM59" s="162">
        <v>112.82071161100001</v>
      </c>
      <c r="HN59" s="162">
        <v>73.184348212000003</v>
      </c>
      <c r="HO59" s="162">
        <v>54.698986129000005</v>
      </c>
      <c r="HP59" s="162">
        <v>298.66543189600003</v>
      </c>
      <c r="HQ59" s="162">
        <v>141.06646231500002</v>
      </c>
      <c r="HR59" s="162">
        <v>116.66541165300001</v>
      </c>
      <c r="HS59" s="162">
        <v>86.13614930899999</v>
      </c>
      <c r="HT59" s="162">
        <v>151.95670382499998</v>
      </c>
      <c r="HU59" s="162">
        <v>221.055129521</v>
      </c>
      <c r="HV59" s="162">
        <v>17.415824048999998</v>
      </c>
      <c r="HW59" s="162">
        <v>78.238105062000017</v>
      </c>
      <c r="HX59" s="162">
        <v>326.76362183000003</v>
      </c>
      <c r="HY59" s="162">
        <v>102.467831867</v>
      </c>
      <c r="HZ59" s="162">
        <v>98.991499309000005</v>
      </c>
      <c r="IA59" s="162">
        <v>113.05013703199999</v>
      </c>
      <c r="IB59" s="162">
        <v>358.61870580500005</v>
      </c>
      <c r="IC59" s="162">
        <v>99.222745038999989</v>
      </c>
      <c r="ID59" s="162">
        <v>87.804783721000007</v>
      </c>
      <c r="IE59" s="162">
        <v>125.66294286899999</v>
      </c>
      <c r="IF59" s="162">
        <v>157.00334591100003</v>
      </c>
      <c r="IG59" s="162">
        <v>180.805629861</v>
      </c>
      <c r="IH59" s="157">
        <v>48.702143448000001</v>
      </c>
      <c r="II59" s="157">
        <v>65.878293010000007</v>
      </c>
      <c r="IJ59" s="157">
        <v>289.038785163</v>
      </c>
      <c r="IK59" s="157">
        <v>103.99018276699999</v>
      </c>
      <c r="IL59" s="157">
        <v>148.08465399100001</v>
      </c>
      <c r="IM59" s="157">
        <v>101.05044324400001</v>
      </c>
      <c r="IN59" s="157">
        <v>292.63191656100003</v>
      </c>
      <c r="IO59" s="157">
        <v>80.197789756000006</v>
      </c>
      <c r="IP59" s="157">
        <v>105.43594014999999</v>
      </c>
      <c r="IQ59" s="157">
        <v>173.65320180700002</v>
      </c>
      <c r="IR59" s="157">
        <v>158.60008696199998</v>
      </c>
      <c r="IS59" s="157">
        <v>753.98379762499997</v>
      </c>
    </row>
    <row r="60" spans="1:253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60">
        <v>18.764249133</v>
      </c>
      <c r="GY60" s="160">
        <v>14.657161009999999</v>
      </c>
      <c r="GZ60" s="160">
        <v>189.01965766400002</v>
      </c>
      <c r="HA60" s="160">
        <v>19.305537243000003</v>
      </c>
      <c r="HB60" s="160">
        <v>10.407426337</v>
      </c>
      <c r="HC60" s="160">
        <v>18.845349406</v>
      </c>
      <c r="HD60" s="160">
        <v>24.548681719999998</v>
      </c>
      <c r="HE60" s="160">
        <v>52.812218790000003</v>
      </c>
      <c r="HF60" s="160">
        <v>17.866112944000001</v>
      </c>
      <c r="HG60" s="160">
        <v>40.690642056999998</v>
      </c>
      <c r="HH60" s="160">
        <v>70.581661659000005</v>
      </c>
      <c r="HI60" s="160">
        <v>108.21823471399999</v>
      </c>
      <c r="HJ60" s="165">
        <v>8.4503174180000009</v>
      </c>
      <c r="HK60" s="165">
        <v>11.023418969</v>
      </c>
      <c r="HL60" s="165">
        <v>22.997737848999996</v>
      </c>
      <c r="HM60" s="165">
        <v>71.675286880000002</v>
      </c>
      <c r="HN60" s="165">
        <v>30.894451137000001</v>
      </c>
      <c r="HO60" s="165">
        <v>23.537512322000001</v>
      </c>
      <c r="HP60" s="165">
        <v>21.108397910000001</v>
      </c>
      <c r="HQ60" s="165">
        <v>46.838838991000003</v>
      </c>
      <c r="HR60" s="165">
        <v>30.399054747999998</v>
      </c>
      <c r="HS60" s="165">
        <v>47.002787067999996</v>
      </c>
      <c r="HT60" s="165">
        <v>38.919646358999991</v>
      </c>
      <c r="HU60" s="165">
        <v>61.270292998000002</v>
      </c>
      <c r="HV60" s="165">
        <v>17.415824048999998</v>
      </c>
      <c r="HW60" s="165">
        <v>15.68162616</v>
      </c>
      <c r="HX60" s="165">
        <v>22.192588903000001</v>
      </c>
      <c r="HY60" s="165">
        <v>32.830961524999999</v>
      </c>
      <c r="HZ60" s="165">
        <v>32.891077420999999</v>
      </c>
      <c r="IA60" s="165">
        <v>49.269101163999991</v>
      </c>
      <c r="IB60" s="165">
        <v>52.443594742999984</v>
      </c>
      <c r="IC60" s="165">
        <v>42.73939640799999</v>
      </c>
      <c r="ID60" s="165">
        <v>52.187625604999994</v>
      </c>
      <c r="IE60" s="165">
        <v>52.990386037999997</v>
      </c>
      <c r="IF60" s="165">
        <v>48.068290874000006</v>
      </c>
      <c r="IG60" s="165">
        <v>61.459369212000006</v>
      </c>
      <c r="IH60" s="160">
        <v>17.960889546000001</v>
      </c>
      <c r="II60" s="160">
        <v>14.814047390000001</v>
      </c>
      <c r="IJ60" s="160">
        <v>46.996443696</v>
      </c>
      <c r="IK60" s="160">
        <v>65.431476545999999</v>
      </c>
      <c r="IL60" s="160">
        <v>62.052607149000004</v>
      </c>
      <c r="IM60" s="160">
        <v>35.981243816000003</v>
      </c>
      <c r="IN60" s="160">
        <v>74.192838196999986</v>
      </c>
      <c r="IO60" s="160">
        <v>32.002067650000008</v>
      </c>
      <c r="IP60" s="160">
        <v>22.047084529999999</v>
      </c>
      <c r="IQ60" s="160">
        <v>48.677039709999995</v>
      </c>
      <c r="IR60" s="160">
        <v>49.540476529999999</v>
      </c>
      <c r="IS60" s="160">
        <v>349.96018933799996</v>
      </c>
    </row>
    <row r="61" spans="1:253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7">
        <v>5</v>
      </c>
      <c r="GY61" s="157">
        <v>2.4363447000000003</v>
      </c>
      <c r="GZ61" s="157">
        <v>167</v>
      </c>
      <c r="HA61" s="157">
        <v>6.2526553000000007</v>
      </c>
      <c r="HB61" s="157">
        <v>3</v>
      </c>
      <c r="HC61" s="157">
        <v>3.3450000000000002</v>
      </c>
      <c r="HD61" s="157">
        <v>3.0049999999999999</v>
      </c>
      <c r="HE61" s="157">
        <v>22.293528770000002</v>
      </c>
      <c r="HF61" s="157">
        <v>3</v>
      </c>
      <c r="HG61" s="157">
        <v>2.9101815000000002</v>
      </c>
      <c r="HH61" s="157">
        <v>32.111750000000001</v>
      </c>
      <c r="HI61" s="157">
        <v>11.4790145</v>
      </c>
      <c r="HJ61" s="162">
        <v>4</v>
      </c>
      <c r="HK61" s="162">
        <v>4.2638749999999996</v>
      </c>
      <c r="HL61" s="162">
        <v>3.1</v>
      </c>
      <c r="HM61" s="162">
        <v>45.256456806000003</v>
      </c>
      <c r="HN61" s="162">
        <v>6.4</v>
      </c>
      <c r="HO61" s="162">
        <v>5.5</v>
      </c>
      <c r="HP61" s="162">
        <v>2</v>
      </c>
      <c r="HQ61" s="162">
        <v>6</v>
      </c>
      <c r="HR61" s="162">
        <v>5.9998313200000002</v>
      </c>
      <c r="HS61" s="162">
        <v>-1.0451150000000001E-3</v>
      </c>
      <c r="HT61" s="162">
        <v>9.999915660000001</v>
      </c>
      <c r="HU61" s="162">
        <v>11.01553292</v>
      </c>
      <c r="HV61" s="162">
        <v>6.627737647</v>
      </c>
      <c r="HW61" s="162">
        <v>1.3662738990000001</v>
      </c>
      <c r="HX61" s="162">
        <v>1.5</v>
      </c>
      <c r="HY61" s="162">
        <v>12</v>
      </c>
      <c r="HZ61" s="162">
        <v>10.5124616</v>
      </c>
      <c r="IA61" s="162">
        <v>6.5184609560000002</v>
      </c>
      <c r="IB61" s="162">
        <v>7.0026400210000004</v>
      </c>
      <c r="IC61" s="162">
        <v>1.5</v>
      </c>
      <c r="ID61" s="162">
        <v>7.6248199999999997</v>
      </c>
      <c r="IE61" s="162">
        <v>6.5</v>
      </c>
      <c r="IF61" s="162">
        <v>7.5</v>
      </c>
      <c r="IG61" s="162">
        <v>18.714478293999999</v>
      </c>
      <c r="IH61" s="157">
        <v>6.627737647</v>
      </c>
      <c r="II61" s="157">
        <v>1.5</v>
      </c>
      <c r="IJ61" s="157">
        <v>9.5039999999999996</v>
      </c>
      <c r="IK61" s="157">
        <v>28.292877187999999</v>
      </c>
      <c r="IL61" s="157">
        <v>1.499930446</v>
      </c>
      <c r="IM61" s="157">
        <v>6.8419799999999995</v>
      </c>
      <c r="IN61" s="157">
        <v>16.119040000000002</v>
      </c>
      <c r="IO61" s="157">
        <v>6.4192825030000007</v>
      </c>
      <c r="IP61" s="157">
        <v>2.6</v>
      </c>
      <c r="IQ61" s="157">
        <v>7.218267784</v>
      </c>
      <c r="IR61" s="157">
        <v>2.3199999999999998</v>
      </c>
      <c r="IS61" s="157">
        <v>15.972545002</v>
      </c>
    </row>
    <row r="62" spans="1:253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7">
        <v>9.3737218999999996</v>
      </c>
      <c r="GY62" s="157">
        <v>6.0894722739999994</v>
      </c>
      <c r="GZ62" s="157">
        <v>9.487838009999999</v>
      </c>
      <c r="HA62" s="157">
        <v>7.3426401859999988</v>
      </c>
      <c r="HB62" s="157">
        <v>3.1594064259999999</v>
      </c>
      <c r="HC62" s="157">
        <v>9.1438699280000009</v>
      </c>
      <c r="HD62" s="157">
        <v>8.631641063</v>
      </c>
      <c r="HE62" s="157">
        <v>13.333719148</v>
      </c>
      <c r="HF62" s="157">
        <v>10.192797962</v>
      </c>
      <c r="HG62" s="157">
        <v>20.781027200999997</v>
      </c>
      <c r="HH62" s="157">
        <v>28.569984221000002</v>
      </c>
      <c r="HI62" s="157">
        <v>70.032026405999986</v>
      </c>
      <c r="HJ62" s="162">
        <v>0.69842334899999969</v>
      </c>
      <c r="HK62" s="162">
        <v>2.0229943599999998</v>
      </c>
      <c r="HL62" s="162">
        <v>8.1000107919999991</v>
      </c>
      <c r="HM62" s="162">
        <v>15.069289813999999</v>
      </c>
      <c r="HN62" s="162">
        <v>10.336424435000001</v>
      </c>
      <c r="HO62" s="162">
        <v>12.143719151000001</v>
      </c>
      <c r="HP62" s="162">
        <v>10.738969989999999</v>
      </c>
      <c r="HQ62" s="162">
        <v>27.511474710000002</v>
      </c>
      <c r="HR62" s="162">
        <v>16.802559879</v>
      </c>
      <c r="HS62" s="162">
        <v>28.536849829999998</v>
      </c>
      <c r="HT62" s="162">
        <v>23.204370296999997</v>
      </c>
      <c r="HU62" s="162">
        <v>36.791467458000007</v>
      </c>
      <c r="HV62" s="162">
        <v>4.0202161239999992</v>
      </c>
      <c r="HW62" s="162">
        <v>6.1566027989999998</v>
      </c>
      <c r="HX62" s="162">
        <v>12.794604133</v>
      </c>
      <c r="HY62" s="162">
        <v>9.5997889560000011</v>
      </c>
      <c r="HZ62" s="162">
        <v>11.612579852</v>
      </c>
      <c r="IA62" s="162">
        <v>27.384644579</v>
      </c>
      <c r="IB62" s="162">
        <v>25.878564189000002</v>
      </c>
      <c r="IC62" s="162">
        <v>29.054169043000002</v>
      </c>
      <c r="ID62" s="162">
        <v>30.744650118000003</v>
      </c>
      <c r="IE62" s="162">
        <v>35.589152184</v>
      </c>
      <c r="IF62" s="162">
        <v>20.903136431000004</v>
      </c>
      <c r="IG62" s="162">
        <v>28.433656696000007</v>
      </c>
      <c r="IH62" s="157">
        <v>4.6095970140000002</v>
      </c>
      <c r="II62" s="157">
        <v>4.7976671450000001</v>
      </c>
      <c r="IJ62" s="157">
        <v>12.655019925000001</v>
      </c>
      <c r="IK62" s="157">
        <v>25.299137942999998</v>
      </c>
      <c r="IL62" s="157">
        <v>29.598558240000003</v>
      </c>
      <c r="IM62" s="157">
        <v>14.267149925999998</v>
      </c>
      <c r="IN62" s="157">
        <v>32.398725514999995</v>
      </c>
      <c r="IO62" s="157">
        <v>16.398954414999999</v>
      </c>
      <c r="IP62" s="157">
        <v>8.0399105720000001</v>
      </c>
      <c r="IQ62" s="157">
        <v>20.515353934000004</v>
      </c>
      <c r="IR62" s="157">
        <v>23.750217762000002</v>
      </c>
      <c r="IS62" s="157">
        <v>26.894562568999998</v>
      </c>
    </row>
    <row r="63" spans="1:253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7">
        <v>0</v>
      </c>
      <c r="GY63" s="157">
        <v>1.8450781360000001</v>
      </c>
      <c r="GZ63" s="157">
        <v>0</v>
      </c>
      <c r="HA63" s="157">
        <v>3.0983894810000003</v>
      </c>
      <c r="HB63" s="157">
        <v>5.5913407999999998E-2</v>
      </c>
      <c r="HC63" s="157">
        <v>1.8824019029999999</v>
      </c>
      <c r="HD63" s="157">
        <v>4.855034045</v>
      </c>
      <c r="HE63" s="157">
        <v>11.448992373000001</v>
      </c>
      <c r="HF63" s="157">
        <v>7.4534400000000001E-2</v>
      </c>
      <c r="HG63" s="157">
        <v>10.605515348999999</v>
      </c>
      <c r="HH63" s="157">
        <v>2.4441829529999994</v>
      </c>
      <c r="HI63" s="157">
        <v>11.517367579000002</v>
      </c>
      <c r="HJ63" s="162">
        <v>0</v>
      </c>
      <c r="HK63" s="162">
        <v>0.21630703000000001</v>
      </c>
      <c r="HL63" s="162">
        <v>3.2644365579999999</v>
      </c>
      <c r="HM63" s="162">
        <v>1.0902978999999988E-2</v>
      </c>
      <c r="HN63" s="162">
        <v>2.3515376800000012</v>
      </c>
      <c r="HO63" s="162">
        <v>0.28710568199999992</v>
      </c>
      <c r="HP63" s="162">
        <v>0.21158413400000017</v>
      </c>
      <c r="HQ63" s="162">
        <v>6.0131807450000005</v>
      </c>
      <c r="HR63" s="162">
        <v>7.4522594000000025E-2</v>
      </c>
      <c r="HS63" s="162">
        <v>12.816336096999999</v>
      </c>
      <c r="HT63" s="162">
        <v>0.47895432200000049</v>
      </c>
      <c r="HU63" s="162">
        <v>3.3292275900000003</v>
      </c>
      <c r="HV63" s="162">
        <v>0.21557721599999999</v>
      </c>
      <c r="HW63" s="162">
        <v>3.9306751580000001</v>
      </c>
      <c r="HX63" s="162">
        <v>2.0990644699999992</v>
      </c>
      <c r="HY63" s="162">
        <v>3.9295738720000002</v>
      </c>
      <c r="HZ63" s="162">
        <v>0.34395837600000051</v>
      </c>
      <c r="IA63" s="162">
        <v>0</v>
      </c>
      <c r="IB63" s="162">
        <v>0.16561581300000033</v>
      </c>
      <c r="IC63" s="162">
        <v>5.4251490999999985E-2</v>
      </c>
      <c r="ID63" s="162">
        <v>6.1869188470000003</v>
      </c>
      <c r="IE63" s="162">
        <v>4.1240110879999996</v>
      </c>
      <c r="IF63" s="162">
        <v>2.2832281679999995</v>
      </c>
      <c r="IG63" s="162">
        <v>0.60891933200000126</v>
      </c>
      <c r="IH63" s="157">
        <v>2.010738221</v>
      </c>
      <c r="II63" s="157">
        <v>0.88449999999999995</v>
      </c>
      <c r="IJ63" s="157">
        <v>0.62982123499999998</v>
      </c>
      <c r="IK63" s="157">
        <v>1.4964637730000003</v>
      </c>
      <c r="IL63" s="157">
        <v>6.9897078429999997</v>
      </c>
      <c r="IM63" s="157">
        <v>3.5798026539999999</v>
      </c>
      <c r="IN63" s="157">
        <v>1.8829649800000006</v>
      </c>
      <c r="IO63" s="157">
        <v>0.32346610499999995</v>
      </c>
      <c r="IP63" s="157">
        <v>0.58358900399999991</v>
      </c>
      <c r="IQ63" s="157">
        <v>6.7106545000000004E-2</v>
      </c>
      <c r="IR63" s="157">
        <v>3.3665896000000431E-2</v>
      </c>
      <c r="IS63" s="157">
        <v>3.6944807099999997</v>
      </c>
    </row>
    <row r="64" spans="1:253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7">
        <v>1.2874739369999999</v>
      </c>
      <c r="GY64" s="157">
        <v>1.7540126039999999</v>
      </c>
      <c r="GZ64" s="157">
        <v>9.8645663579999994</v>
      </c>
      <c r="HA64" s="157">
        <v>0.58592898000000004</v>
      </c>
      <c r="HB64" s="157">
        <v>1.791183207</v>
      </c>
      <c r="HC64" s="157">
        <v>1.6021542790000001</v>
      </c>
      <c r="HD64" s="157">
        <v>5.5557533160000006</v>
      </c>
      <c r="HE64" s="157">
        <v>3.3087252029999998</v>
      </c>
      <c r="HF64" s="157">
        <v>1.8815272860000001</v>
      </c>
      <c r="HG64" s="157">
        <v>4.1266647110000001</v>
      </c>
      <c r="HH64" s="157">
        <v>4.9861511890000001</v>
      </c>
      <c r="HI64" s="157">
        <v>13.274086691999999</v>
      </c>
      <c r="HJ64" s="162">
        <v>0.37367410600000001</v>
      </c>
      <c r="HK64" s="162">
        <v>1.8463226159999999</v>
      </c>
      <c r="HL64" s="162">
        <v>5.6023705360000005</v>
      </c>
      <c r="HM64" s="162">
        <v>8.6162173179999986</v>
      </c>
      <c r="HN64" s="162">
        <v>9.194069059000002</v>
      </c>
      <c r="HO64" s="162">
        <v>3.1042675260000001</v>
      </c>
      <c r="HP64" s="162">
        <v>5.7104238230000002</v>
      </c>
      <c r="HQ64" s="162">
        <v>4.8617635730000002</v>
      </c>
      <c r="HR64" s="162">
        <v>5.0369199920000005</v>
      </c>
      <c r="HS64" s="162">
        <v>3.2132262929999995</v>
      </c>
      <c r="HT64" s="162">
        <v>3.0366461169999996</v>
      </c>
      <c r="HU64" s="162">
        <v>8.2351588299999996</v>
      </c>
      <c r="HV64" s="162">
        <v>2.8549330989999997</v>
      </c>
      <c r="HW64" s="162">
        <v>1.3138143410000001</v>
      </c>
      <c r="HX64" s="162">
        <v>2.7481603369999994</v>
      </c>
      <c r="HY64" s="162">
        <v>4.7393387339999995</v>
      </c>
      <c r="HZ64" s="162">
        <v>7.6528176300000004</v>
      </c>
      <c r="IA64" s="162">
        <v>12.800235666000001</v>
      </c>
      <c r="IB64" s="162">
        <v>16.686014757000002</v>
      </c>
      <c r="IC64" s="162">
        <v>9.6552159109999991</v>
      </c>
      <c r="ID64" s="162">
        <v>5.0854766770000008</v>
      </c>
      <c r="IE64" s="162">
        <v>4.3414628030000006</v>
      </c>
      <c r="IF64" s="162">
        <v>15.171207175999999</v>
      </c>
      <c r="IG64" s="162">
        <v>10.802908691999999</v>
      </c>
      <c r="IH64" s="157">
        <v>0.325883331</v>
      </c>
      <c r="II64" s="157">
        <v>4.5575469119999994</v>
      </c>
      <c r="IJ64" s="157">
        <v>21.108269202999999</v>
      </c>
      <c r="IK64" s="157">
        <v>7.6636643089999996</v>
      </c>
      <c r="IL64" s="157">
        <v>21.177577286999998</v>
      </c>
      <c r="IM64" s="157">
        <v>8.652977903</v>
      </c>
      <c r="IN64" s="157">
        <v>21.201774368999999</v>
      </c>
      <c r="IO64" s="157">
        <v>6.2706182540000004</v>
      </c>
      <c r="IP64" s="157">
        <v>8.152824991000001</v>
      </c>
      <c r="IQ64" s="157">
        <v>18.585551484</v>
      </c>
      <c r="IR64" s="157">
        <v>21.254873773</v>
      </c>
      <c r="IS64" s="157">
        <v>301.48619485899997</v>
      </c>
    </row>
    <row r="65" spans="1:253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7">
        <v>3.1030532960000001</v>
      </c>
      <c r="GY65" s="157">
        <v>2.5322532959999999</v>
      </c>
      <c r="GZ65" s="157">
        <v>2.6672532959999997</v>
      </c>
      <c r="HA65" s="157">
        <v>2.0259232959999998</v>
      </c>
      <c r="HB65" s="157">
        <v>2.4009232959999998</v>
      </c>
      <c r="HC65" s="157">
        <v>2.8719232959999998</v>
      </c>
      <c r="HD65" s="157">
        <v>2.5012532959999998</v>
      </c>
      <c r="HE65" s="157">
        <v>2.4272532959999999</v>
      </c>
      <c r="HF65" s="157">
        <v>2.717253296</v>
      </c>
      <c r="HG65" s="157">
        <v>2.2672532959999998</v>
      </c>
      <c r="HH65" s="157">
        <v>2.4695932960000002</v>
      </c>
      <c r="HI65" s="157">
        <v>1.9157395369999999</v>
      </c>
      <c r="HJ65" s="162">
        <v>3.3782199629999998</v>
      </c>
      <c r="HK65" s="162">
        <v>2.6739199629999999</v>
      </c>
      <c r="HL65" s="162">
        <v>2.930919963</v>
      </c>
      <c r="HM65" s="162">
        <v>2.7224199629999997</v>
      </c>
      <c r="HN65" s="162">
        <v>2.6124199629999998</v>
      </c>
      <c r="HO65" s="162">
        <v>2.5024199629999999</v>
      </c>
      <c r="HP65" s="162">
        <v>2.4474199629999998</v>
      </c>
      <c r="HQ65" s="162">
        <v>2.4524199629999996</v>
      </c>
      <c r="HR65" s="162">
        <v>2.4852209630000002</v>
      </c>
      <c r="HS65" s="162">
        <v>2.437419963</v>
      </c>
      <c r="HT65" s="162">
        <v>2.199759963</v>
      </c>
      <c r="HU65" s="162">
        <v>1.8989061999999999</v>
      </c>
      <c r="HV65" s="162">
        <v>3.6973599629999998</v>
      </c>
      <c r="HW65" s="162">
        <v>2.9142599630000001</v>
      </c>
      <c r="HX65" s="162">
        <v>3.050759963</v>
      </c>
      <c r="HY65" s="162">
        <v>2.5622599629999998</v>
      </c>
      <c r="HZ65" s="162">
        <v>2.7692599630000001</v>
      </c>
      <c r="IA65" s="162">
        <v>2.5657599630000001</v>
      </c>
      <c r="IB65" s="162">
        <v>2.7107599630000001</v>
      </c>
      <c r="IC65" s="162">
        <v>2.4757599629999998</v>
      </c>
      <c r="ID65" s="162">
        <v>2.5457599630000001</v>
      </c>
      <c r="IE65" s="162">
        <v>2.4357599629999998</v>
      </c>
      <c r="IF65" s="162">
        <v>2.2107190989999999</v>
      </c>
      <c r="IG65" s="162">
        <v>2.8994061980000003</v>
      </c>
      <c r="IH65" s="157">
        <v>4.386933333</v>
      </c>
      <c r="II65" s="157">
        <v>3.0743333330000002</v>
      </c>
      <c r="IJ65" s="157">
        <v>3.0993333330000001</v>
      </c>
      <c r="IK65" s="157">
        <v>2.6793333330000002</v>
      </c>
      <c r="IL65" s="157">
        <v>2.7868333330000001</v>
      </c>
      <c r="IM65" s="157">
        <v>2.6393333330000002</v>
      </c>
      <c r="IN65" s="157">
        <v>2.5903333330000002</v>
      </c>
      <c r="IO65" s="157">
        <v>2.5897463730000001</v>
      </c>
      <c r="IP65" s="157">
        <v>2.6707599630000001</v>
      </c>
      <c r="IQ65" s="157">
        <v>2.2907599630000002</v>
      </c>
      <c r="IR65" s="157">
        <v>2.1817190989999999</v>
      </c>
      <c r="IS65" s="157">
        <v>1.912406198</v>
      </c>
    </row>
    <row r="66" spans="1:253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7">
        <v>22.478931315000001</v>
      </c>
      <c r="GY66" s="157">
        <v>27.097564800000001</v>
      </c>
      <c r="GZ66" s="157">
        <v>46.901405406999999</v>
      </c>
      <c r="HA66" s="157">
        <v>49.774045143000002</v>
      </c>
      <c r="HB66" s="157">
        <v>27.054628176999998</v>
      </c>
      <c r="HC66" s="157">
        <v>29.519857572999999</v>
      </c>
      <c r="HD66" s="157">
        <v>352.91899396700006</v>
      </c>
      <c r="HE66" s="157">
        <v>29.875429958000002</v>
      </c>
      <c r="HF66" s="157">
        <v>23.853387241</v>
      </c>
      <c r="HG66" s="157">
        <v>33.982388738000004</v>
      </c>
      <c r="HH66" s="157">
        <v>20.991512690999997</v>
      </c>
      <c r="HI66" s="157">
        <v>87.763063751999994</v>
      </c>
      <c r="HJ66" s="162">
        <v>0.27291959300000002</v>
      </c>
      <c r="HK66" s="162">
        <v>25.898858449999999</v>
      </c>
      <c r="HL66" s="162">
        <v>243.32799751900001</v>
      </c>
      <c r="HM66" s="162">
        <v>41.145424731000006</v>
      </c>
      <c r="HN66" s="162">
        <v>42.289897074999999</v>
      </c>
      <c r="HO66" s="162">
        <v>31.161473807000004</v>
      </c>
      <c r="HP66" s="162">
        <v>277.55703398600002</v>
      </c>
      <c r="HQ66" s="162">
        <v>94.227623324000021</v>
      </c>
      <c r="HR66" s="162">
        <v>86.266356905000009</v>
      </c>
      <c r="HS66" s="162">
        <v>39.133362240999993</v>
      </c>
      <c r="HT66" s="162">
        <v>113.03705746599999</v>
      </c>
      <c r="HU66" s="162">
        <v>159.784836523</v>
      </c>
      <c r="HV66" s="162">
        <v>0</v>
      </c>
      <c r="HW66" s="162">
        <v>62.556478902000009</v>
      </c>
      <c r="HX66" s="162">
        <v>304.57103292700003</v>
      </c>
      <c r="HY66" s="162">
        <v>69.636870342000009</v>
      </c>
      <c r="HZ66" s="162">
        <v>66.100421888</v>
      </c>
      <c r="IA66" s="162">
        <v>63.781035868000004</v>
      </c>
      <c r="IB66" s="162">
        <v>306.17511106200004</v>
      </c>
      <c r="IC66" s="162">
        <v>56.483348630999998</v>
      </c>
      <c r="ID66" s="162">
        <v>35.617158116000006</v>
      </c>
      <c r="IE66" s="162">
        <v>72.672556830999994</v>
      </c>
      <c r="IF66" s="162">
        <v>108.93505503700001</v>
      </c>
      <c r="IG66" s="162">
        <v>119.34626064899999</v>
      </c>
      <c r="IH66" s="157">
        <v>30.741253902</v>
      </c>
      <c r="II66" s="157">
        <v>51.064245620000001</v>
      </c>
      <c r="IJ66" s="157">
        <v>242.042341467</v>
      </c>
      <c r="IK66" s="157">
        <v>38.558706221000001</v>
      </c>
      <c r="IL66" s="157">
        <v>86.032046842</v>
      </c>
      <c r="IM66" s="157">
        <v>65.069199428000005</v>
      </c>
      <c r="IN66" s="157">
        <v>218.43907836400001</v>
      </c>
      <c r="IO66" s="157">
        <v>48.195722105999998</v>
      </c>
      <c r="IP66" s="157">
        <v>83.388855620000001</v>
      </c>
      <c r="IQ66" s="157">
        <v>124.97616209700001</v>
      </c>
      <c r="IR66" s="157">
        <v>109.05961043199999</v>
      </c>
      <c r="IS66" s="157">
        <v>404.023608287</v>
      </c>
    </row>
    <row r="67" spans="1:253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7">
        <v>22.478931315000001</v>
      </c>
      <c r="GY67" s="157">
        <v>27.097564800000001</v>
      </c>
      <c r="GZ67" s="157">
        <v>46.901405406999999</v>
      </c>
      <c r="HA67" s="157">
        <v>49.774045143000002</v>
      </c>
      <c r="HB67" s="157">
        <v>27.054628176999998</v>
      </c>
      <c r="HC67" s="157">
        <v>29.519857572999999</v>
      </c>
      <c r="HD67" s="157">
        <v>27.486033716000005</v>
      </c>
      <c r="HE67" s="157">
        <v>29.875429959000002</v>
      </c>
      <c r="HF67" s="157">
        <v>23.853387241</v>
      </c>
      <c r="HG67" s="157">
        <v>33.982388738000004</v>
      </c>
      <c r="HH67" s="157">
        <v>20.991512690999997</v>
      </c>
      <c r="HI67" s="157">
        <v>28.966010846999996</v>
      </c>
      <c r="HJ67" s="162">
        <v>0.27291959300000002</v>
      </c>
      <c r="HK67" s="162">
        <v>25.898858449999999</v>
      </c>
      <c r="HL67" s="162">
        <v>13.327997526999999</v>
      </c>
      <c r="HM67" s="162">
        <v>41.145424731000006</v>
      </c>
      <c r="HN67" s="162">
        <v>42.289897074999999</v>
      </c>
      <c r="HO67" s="162">
        <v>31.161473807000004</v>
      </c>
      <c r="HP67" s="162">
        <v>53.216877894999996</v>
      </c>
      <c r="HQ67" s="162">
        <v>94.227623324000021</v>
      </c>
      <c r="HR67" s="162">
        <v>59.688302193000006</v>
      </c>
      <c r="HS67" s="162">
        <v>39.133362240999993</v>
      </c>
      <c r="HT67" s="162">
        <v>113.03705746599999</v>
      </c>
      <c r="HU67" s="162">
        <v>159.784836523</v>
      </c>
      <c r="HV67" s="162">
        <v>0</v>
      </c>
      <c r="HW67" s="162">
        <v>62.556478902000009</v>
      </c>
      <c r="HX67" s="162">
        <v>64.483648744999996</v>
      </c>
      <c r="HY67" s="162">
        <v>69.636870342000009</v>
      </c>
      <c r="HZ67" s="162">
        <v>66.100421888</v>
      </c>
      <c r="IA67" s="162">
        <v>63.781035868000004</v>
      </c>
      <c r="IB67" s="162">
        <v>66.08772685000001</v>
      </c>
      <c r="IC67" s="162">
        <v>56.483348630999998</v>
      </c>
      <c r="ID67" s="162">
        <v>35.617158116000006</v>
      </c>
      <c r="IE67" s="162">
        <v>72.672556830999994</v>
      </c>
      <c r="IF67" s="162">
        <v>108.93505503700001</v>
      </c>
      <c r="IG67" s="162">
        <v>104.84626066199999</v>
      </c>
      <c r="IH67" s="157">
        <v>30.741253902</v>
      </c>
      <c r="II67" s="157">
        <v>51.064245620000001</v>
      </c>
      <c r="IJ67" s="157">
        <v>64.504475353999993</v>
      </c>
      <c r="IK67" s="157">
        <v>38.558706221000001</v>
      </c>
      <c r="IL67" s="157">
        <v>86.032046842</v>
      </c>
      <c r="IM67" s="157">
        <v>65.069199428000005</v>
      </c>
      <c r="IN67" s="157">
        <v>40.901212222000005</v>
      </c>
      <c r="IO67" s="157">
        <v>48.195722105999998</v>
      </c>
      <c r="IP67" s="157">
        <v>83.388855620000001</v>
      </c>
      <c r="IQ67" s="157">
        <v>124.97616209700001</v>
      </c>
      <c r="IR67" s="157">
        <v>109.05961043199999</v>
      </c>
      <c r="IS67" s="157">
        <v>226.48574216599999</v>
      </c>
    </row>
    <row r="68" spans="1:253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7">
        <v>0</v>
      </c>
      <c r="GY68" s="157">
        <v>0</v>
      </c>
      <c r="GZ68" s="157">
        <v>0</v>
      </c>
      <c r="HA68" s="157">
        <v>0</v>
      </c>
      <c r="HB68" s="157">
        <v>0</v>
      </c>
      <c r="HC68" s="157">
        <v>0</v>
      </c>
      <c r="HD68" s="157">
        <v>0</v>
      </c>
      <c r="HE68" s="157">
        <v>0</v>
      </c>
      <c r="HF68" s="157">
        <v>0</v>
      </c>
      <c r="HG68" s="157">
        <v>0</v>
      </c>
      <c r="HH68" s="157">
        <v>0</v>
      </c>
      <c r="HI68" s="157">
        <v>0</v>
      </c>
      <c r="HJ68" s="162">
        <v>0</v>
      </c>
      <c r="HK68" s="162">
        <v>0</v>
      </c>
      <c r="HL68" s="162">
        <v>0</v>
      </c>
      <c r="HM68" s="162">
        <v>0</v>
      </c>
      <c r="HN68" s="162">
        <v>0</v>
      </c>
      <c r="HO68" s="162">
        <v>0</v>
      </c>
      <c r="HP68" s="162">
        <v>0</v>
      </c>
      <c r="HQ68" s="162">
        <v>0</v>
      </c>
      <c r="HR68" s="162">
        <v>0</v>
      </c>
      <c r="HS68" s="162">
        <v>0</v>
      </c>
      <c r="HT68" s="162">
        <v>0</v>
      </c>
      <c r="HU68" s="162">
        <v>0</v>
      </c>
      <c r="HV68" s="162">
        <v>0</v>
      </c>
      <c r="HW68" s="162">
        <v>0</v>
      </c>
      <c r="HX68" s="162">
        <v>0</v>
      </c>
      <c r="HY68" s="162">
        <v>0</v>
      </c>
      <c r="HZ68" s="162">
        <v>0</v>
      </c>
      <c r="IA68" s="162">
        <v>0</v>
      </c>
      <c r="IB68" s="162">
        <v>0</v>
      </c>
      <c r="IC68" s="162">
        <v>0</v>
      </c>
      <c r="ID68" s="162">
        <v>0</v>
      </c>
      <c r="IE68" s="162">
        <v>0</v>
      </c>
      <c r="IF68" s="162">
        <v>0</v>
      </c>
      <c r="IG68" s="162">
        <v>0</v>
      </c>
      <c r="IH68" s="157">
        <v>0</v>
      </c>
      <c r="II68" s="157">
        <v>0</v>
      </c>
      <c r="IJ68" s="157">
        <v>0</v>
      </c>
      <c r="IK68" s="157">
        <v>0</v>
      </c>
      <c r="IL68" s="157">
        <v>0</v>
      </c>
      <c r="IM68" s="157">
        <v>0</v>
      </c>
      <c r="IN68" s="157">
        <v>0</v>
      </c>
      <c r="IO68" s="157">
        <v>0</v>
      </c>
      <c r="IP68" s="157">
        <v>0</v>
      </c>
      <c r="IQ68" s="157">
        <v>0</v>
      </c>
      <c r="IR68" s="157">
        <v>0</v>
      </c>
      <c r="IS68" s="157">
        <v>0</v>
      </c>
    </row>
    <row r="69" spans="1:253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7">
        <v>0</v>
      </c>
      <c r="GY69" s="157">
        <v>0</v>
      </c>
      <c r="GZ69" s="157">
        <v>0</v>
      </c>
      <c r="HA69" s="157">
        <v>0</v>
      </c>
      <c r="HB69" s="157">
        <v>0</v>
      </c>
      <c r="HC69" s="157">
        <v>0</v>
      </c>
      <c r="HD69" s="157">
        <v>325.432960251</v>
      </c>
      <c r="HE69" s="157">
        <v>-9.9999999999999986E-10</v>
      </c>
      <c r="HF69" s="157">
        <v>0</v>
      </c>
      <c r="HG69" s="157">
        <v>0</v>
      </c>
      <c r="HH69" s="157">
        <v>0</v>
      </c>
      <c r="HI69" s="157">
        <v>58.797052904999994</v>
      </c>
      <c r="HJ69" s="162">
        <v>0</v>
      </c>
      <c r="HK69" s="162">
        <v>0</v>
      </c>
      <c r="HL69" s="162">
        <v>229.999999992</v>
      </c>
      <c r="HM69" s="162">
        <v>0</v>
      </c>
      <c r="HN69" s="162">
        <v>0</v>
      </c>
      <c r="HO69" s="162">
        <v>0</v>
      </c>
      <c r="HP69" s="162">
        <v>224.34015609100001</v>
      </c>
      <c r="HQ69" s="162">
        <v>0</v>
      </c>
      <c r="HR69" s="162">
        <v>26.578054712</v>
      </c>
      <c r="HS69" s="162">
        <v>0</v>
      </c>
      <c r="HT69" s="162">
        <v>0</v>
      </c>
      <c r="HU69" s="162">
        <v>0</v>
      </c>
      <c r="HV69" s="162">
        <v>0</v>
      </c>
      <c r="HW69" s="162">
        <v>0</v>
      </c>
      <c r="HX69" s="162">
        <v>240.08738418200002</v>
      </c>
      <c r="HY69" s="162">
        <v>0</v>
      </c>
      <c r="HZ69" s="162">
        <v>0</v>
      </c>
      <c r="IA69" s="162">
        <v>0</v>
      </c>
      <c r="IB69" s="162">
        <v>240.08738421200002</v>
      </c>
      <c r="IC69" s="162">
        <v>0</v>
      </c>
      <c r="ID69" s="162">
        <v>0</v>
      </c>
      <c r="IE69" s="162">
        <v>0</v>
      </c>
      <c r="IF69" s="162">
        <v>0</v>
      </c>
      <c r="IG69" s="162">
        <v>14.499999986999999</v>
      </c>
      <c r="IH69" s="157">
        <v>0</v>
      </c>
      <c r="II69" s="157">
        <v>0</v>
      </c>
      <c r="IJ69" s="157">
        <v>177.53786611300001</v>
      </c>
      <c r="IK69" s="157">
        <v>0</v>
      </c>
      <c r="IL69" s="157">
        <v>0</v>
      </c>
      <c r="IM69" s="157">
        <v>0</v>
      </c>
      <c r="IN69" s="157">
        <v>177.53786614200001</v>
      </c>
      <c r="IO69" s="157">
        <v>0</v>
      </c>
      <c r="IP69" s="157">
        <v>0</v>
      </c>
      <c r="IQ69" s="157">
        <v>0</v>
      </c>
      <c r="IR69" s="157">
        <v>0</v>
      </c>
      <c r="IS69" s="157">
        <v>177.53786612100001</v>
      </c>
    </row>
    <row r="70" spans="1:253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62"/>
      <c r="HK70" s="162"/>
      <c r="HL70" s="162"/>
      <c r="HM70" s="162"/>
      <c r="HN70" s="162"/>
      <c r="HO70" s="162"/>
      <c r="HP70" s="162"/>
      <c r="HQ70" s="162"/>
      <c r="HR70" s="162"/>
      <c r="HS70" s="162"/>
      <c r="HT70" s="162"/>
      <c r="HU70" s="162"/>
      <c r="HV70" s="162"/>
      <c r="HW70" s="162"/>
      <c r="HX70" s="162"/>
      <c r="HY70" s="162"/>
      <c r="HZ70" s="162"/>
      <c r="IA70" s="162"/>
      <c r="IB70" s="162"/>
      <c r="IC70" s="162"/>
      <c r="ID70" s="162"/>
      <c r="IE70" s="162"/>
      <c r="IF70" s="162"/>
      <c r="IG70" s="162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</row>
    <row r="71" spans="1:253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7">
        <v>122.85454824699991</v>
      </c>
      <c r="GY71" s="157">
        <v>93.400280959000611</v>
      </c>
      <c r="GZ71" s="157">
        <v>-496.41882633700016</v>
      </c>
      <c r="HA71" s="157">
        <v>-1734.4812734090006</v>
      </c>
      <c r="HB71" s="157">
        <v>-664.55776934599999</v>
      </c>
      <c r="HC71" s="157">
        <v>-214.7344359119993</v>
      </c>
      <c r="HD71" s="157">
        <v>-281.75379703399994</v>
      </c>
      <c r="HE71" s="157">
        <v>-274.96643460799942</v>
      </c>
      <c r="HF71" s="157">
        <v>-491.07974826899999</v>
      </c>
      <c r="HG71" s="157">
        <v>-319.18911852000019</v>
      </c>
      <c r="HH71" s="157">
        <v>48.042428829999153</v>
      </c>
      <c r="HI71" s="157">
        <v>-1803.465695396002</v>
      </c>
      <c r="HJ71" s="162">
        <v>848.96992785400016</v>
      </c>
      <c r="HK71" s="162">
        <v>12.137308710000525</v>
      </c>
      <c r="HL71" s="162">
        <v>-549.28236193999965</v>
      </c>
      <c r="HM71" s="162">
        <v>91.251280878000216</v>
      </c>
      <c r="HN71" s="162">
        <v>296.9289315240012</v>
      </c>
      <c r="HO71" s="162">
        <v>159.03790858000002</v>
      </c>
      <c r="HP71" s="162">
        <v>85.394233523999901</v>
      </c>
      <c r="HQ71" s="162">
        <v>-377.82721408399993</v>
      </c>
      <c r="HR71" s="162">
        <v>-61.838962732000709</v>
      </c>
      <c r="HS71" s="162">
        <v>-238.44118697400017</v>
      </c>
      <c r="HT71" s="162">
        <v>137.45154410699979</v>
      </c>
      <c r="HU71" s="162">
        <v>-2353.1505870380001</v>
      </c>
      <c r="HV71" s="162">
        <v>487.35626008700001</v>
      </c>
      <c r="HW71" s="162">
        <v>110.58905746000028</v>
      </c>
      <c r="HX71" s="162">
        <v>-641.1399070489997</v>
      </c>
      <c r="HY71" s="162">
        <v>758.62583480500007</v>
      </c>
      <c r="HZ71" s="162">
        <v>1042.5764552249993</v>
      </c>
      <c r="IA71" s="162">
        <v>27.670754383999338</v>
      </c>
      <c r="IB71" s="162">
        <v>360.52305825899884</v>
      </c>
      <c r="IC71" s="162">
        <v>-157.20767317000036</v>
      </c>
      <c r="ID71" s="162">
        <v>162.64793679800005</v>
      </c>
      <c r="IE71" s="162">
        <v>-431.02765843399993</v>
      </c>
      <c r="IF71" s="162">
        <v>140.7586171920002</v>
      </c>
      <c r="IG71" s="162">
        <v>-2075.9568085220017</v>
      </c>
      <c r="IH71" s="157">
        <v>60.089517969000553</v>
      </c>
      <c r="II71" s="157">
        <v>-493.7975441399999</v>
      </c>
      <c r="IJ71" s="157">
        <v>-670.20636770200008</v>
      </c>
      <c r="IK71" s="157">
        <v>-129.17630966800016</v>
      </c>
      <c r="IL71" s="157">
        <v>515.85544108499926</v>
      </c>
      <c r="IM71" s="157">
        <v>288.83818403000078</v>
      </c>
      <c r="IN71" s="157">
        <v>394.92014657399977</v>
      </c>
      <c r="IO71" s="157">
        <v>-143.69332220600018</v>
      </c>
      <c r="IP71" s="157">
        <v>-228.85756748999938</v>
      </c>
      <c r="IQ71" s="157">
        <v>-334.17170214900034</v>
      </c>
      <c r="IR71" s="157">
        <v>127.28688409400002</v>
      </c>
      <c r="IS71" s="157">
        <v>-4155.3430829919998</v>
      </c>
    </row>
    <row r="72" spans="1:253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62"/>
      <c r="HK72" s="162"/>
      <c r="HL72" s="162"/>
      <c r="HM72" s="162"/>
      <c r="HN72" s="162"/>
      <c r="HO72" s="162"/>
      <c r="HP72" s="162"/>
      <c r="HQ72" s="162"/>
      <c r="HR72" s="162"/>
      <c r="HS72" s="162"/>
      <c r="HT72" s="162"/>
      <c r="HU72" s="162"/>
      <c r="HV72" s="162"/>
      <c r="HW72" s="162"/>
      <c r="HX72" s="162"/>
      <c r="HY72" s="162"/>
      <c r="HZ72" s="162"/>
      <c r="IA72" s="162"/>
      <c r="IB72" s="162"/>
      <c r="IC72" s="162"/>
      <c r="ID72" s="162"/>
      <c r="IE72" s="162"/>
      <c r="IF72" s="162"/>
      <c r="IG72" s="162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</row>
    <row r="73" spans="1:253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62"/>
      <c r="HK73" s="162"/>
      <c r="HL73" s="162"/>
      <c r="HM73" s="162"/>
      <c r="HN73" s="162"/>
      <c r="HO73" s="162"/>
      <c r="HP73" s="162"/>
      <c r="HQ73" s="162"/>
      <c r="HR73" s="162"/>
      <c r="HS73" s="162"/>
      <c r="HT73" s="162"/>
      <c r="HU73" s="162"/>
      <c r="HV73" s="162"/>
      <c r="HW73" s="162"/>
      <c r="HX73" s="162"/>
      <c r="HY73" s="162"/>
      <c r="HZ73" s="162"/>
      <c r="IA73" s="162"/>
      <c r="IB73" s="162"/>
      <c r="IC73" s="162"/>
      <c r="ID73" s="162"/>
      <c r="IE73" s="162"/>
      <c r="IF73" s="162"/>
      <c r="IG73" s="162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</row>
    <row r="74" spans="1:253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7">
        <v>192.15273772799995</v>
      </c>
      <c r="GY74" s="157">
        <v>329.84726874999996</v>
      </c>
      <c r="GZ74" s="157">
        <v>1087.0036912142689</v>
      </c>
      <c r="HA74" s="157">
        <v>625.24383709500023</v>
      </c>
      <c r="HB74" s="157">
        <v>533.10587041300005</v>
      </c>
      <c r="HC74" s="157">
        <v>634.01283350099993</v>
      </c>
      <c r="HD74" s="157">
        <v>715.00596093059812</v>
      </c>
      <c r="HE74" s="157">
        <v>474.89873150799997</v>
      </c>
      <c r="HF74" s="157">
        <v>612.57603950600014</v>
      </c>
      <c r="HG74" s="157">
        <v>656.4707370399999</v>
      </c>
      <c r="HH74" s="157">
        <v>543.43496989499988</v>
      </c>
      <c r="HI74" s="157">
        <v>2309.1323341470002</v>
      </c>
      <c r="HJ74" s="162">
        <v>351.200546342</v>
      </c>
      <c r="HK74" s="162">
        <v>256.878163347</v>
      </c>
      <c r="HL74" s="162">
        <v>549.36670378999997</v>
      </c>
      <c r="HM74" s="162">
        <v>572.115925404</v>
      </c>
      <c r="HN74" s="162">
        <v>447.30158323800003</v>
      </c>
      <c r="HO74" s="162">
        <v>602.67154546399979</v>
      </c>
      <c r="HP74" s="162">
        <v>670.32467355199992</v>
      </c>
      <c r="HQ74" s="162">
        <v>514.17291009999997</v>
      </c>
      <c r="HR74" s="162">
        <v>782.87648019799997</v>
      </c>
      <c r="HS74" s="162">
        <v>798.04740953099986</v>
      </c>
      <c r="HT74" s="162">
        <v>484.37519161999995</v>
      </c>
      <c r="HU74" s="162">
        <v>1847.869838826</v>
      </c>
      <c r="HV74" s="162">
        <v>150.41103527000001</v>
      </c>
      <c r="HW74" s="162">
        <v>704.32763323999984</v>
      </c>
      <c r="HX74" s="162">
        <v>782.70984796899972</v>
      </c>
      <c r="HY74" s="162">
        <v>635.54538233499989</v>
      </c>
      <c r="HZ74" s="162">
        <v>446.16607789999995</v>
      </c>
      <c r="IA74" s="162">
        <v>745.59017486897312</v>
      </c>
      <c r="IB74" s="162">
        <v>606.82756364900001</v>
      </c>
      <c r="IC74" s="162">
        <v>620.548820933</v>
      </c>
      <c r="ID74" s="162">
        <v>653.03030324600002</v>
      </c>
      <c r="IE74" s="162">
        <v>1056.3443942690001</v>
      </c>
      <c r="IF74" s="162">
        <v>730.54544868900007</v>
      </c>
      <c r="IG74" s="162">
        <v>1247.3256469080002</v>
      </c>
      <c r="IH74" s="157">
        <v>360.286152238</v>
      </c>
      <c r="II74" s="157">
        <v>535.47513248199994</v>
      </c>
      <c r="IJ74" s="157">
        <v>615.89220963100001</v>
      </c>
      <c r="IK74" s="157">
        <v>886.91010285099992</v>
      </c>
      <c r="IL74" s="157">
        <v>363.67095662999998</v>
      </c>
      <c r="IM74" s="157">
        <v>332.22961023699997</v>
      </c>
      <c r="IN74" s="157">
        <v>602.87989839299996</v>
      </c>
      <c r="IO74" s="157">
        <v>349.55572974400008</v>
      </c>
      <c r="IP74" s="157">
        <v>264.53358075799997</v>
      </c>
      <c r="IQ74" s="157">
        <v>658.11103892300002</v>
      </c>
      <c r="IR74" s="157">
        <v>928.61867993700002</v>
      </c>
      <c r="IS74" s="157">
        <v>2376.0096261975232</v>
      </c>
    </row>
    <row r="75" spans="1:253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7">
        <v>184.45806172799996</v>
      </c>
      <c r="GY75" s="157">
        <v>323.66625989699997</v>
      </c>
      <c r="GZ75" s="157">
        <v>745.78827330299987</v>
      </c>
      <c r="HA75" s="157">
        <v>616.5801459180002</v>
      </c>
      <c r="HB75" s="157">
        <v>531.32989416200007</v>
      </c>
      <c r="HC75" s="157">
        <v>628.71745793999992</v>
      </c>
      <c r="HD75" s="157">
        <v>411.97029782300007</v>
      </c>
      <c r="HE75" s="157">
        <v>472.35451294299997</v>
      </c>
      <c r="HF75" s="157">
        <v>489.86777134100009</v>
      </c>
      <c r="HG75" s="157">
        <v>647.77833204499996</v>
      </c>
      <c r="HH75" s="157">
        <v>531.89577888399992</v>
      </c>
      <c r="HI75" s="157">
        <v>2249.6624149620002</v>
      </c>
      <c r="HJ75" s="162">
        <v>56.722097298999984</v>
      </c>
      <c r="HK75" s="162">
        <v>256.12129134700001</v>
      </c>
      <c r="HL75" s="162">
        <v>446.67393295800002</v>
      </c>
      <c r="HM75" s="162">
        <v>561.97159128399994</v>
      </c>
      <c r="HN75" s="162">
        <v>446.34024823800002</v>
      </c>
      <c r="HO75" s="162">
        <v>477.93062447399984</v>
      </c>
      <c r="HP75" s="162">
        <v>513.66646919300001</v>
      </c>
      <c r="HQ75" s="162">
        <v>512.26262429299993</v>
      </c>
      <c r="HR75" s="162">
        <v>659.71209988299995</v>
      </c>
      <c r="HS75" s="162">
        <v>660.28680381399988</v>
      </c>
      <c r="HT75" s="162">
        <v>482.92633577599997</v>
      </c>
      <c r="HU75" s="162">
        <v>1715.978650219</v>
      </c>
      <c r="HV75" s="162">
        <v>148.23167074600002</v>
      </c>
      <c r="HW75" s="162">
        <v>566.42913321299989</v>
      </c>
      <c r="HX75" s="162">
        <v>485.77311215999976</v>
      </c>
      <c r="HY75" s="162">
        <v>626.19290550199992</v>
      </c>
      <c r="HZ75" s="162">
        <v>435.90611576099997</v>
      </c>
      <c r="IA75" s="162">
        <v>549.22808893900014</v>
      </c>
      <c r="IB75" s="162">
        <v>599.64698422399999</v>
      </c>
      <c r="IC75" s="162">
        <v>618.97392008700001</v>
      </c>
      <c r="ID75" s="162">
        <v>648.02599124599999</v>
      </c>
      <c r="IE75" s="162">
        <v>1008.8468665370001</v>
      </c>
      <c r="IF75" s="162">
        <v>606.27433354000004</v>
      </c>
      <c r="IG75" s="162">
        <v>1239.5135494280003</v>
      </c>
      <c r="IH75" s="157">
        <v>308.62149716700003</v>
      </c>
      <c r="II75" s="157">
        <v>527.13948275999996</v>
      </c>
      <c r="IJ75" s="157">
        <v>474.64080677700008</v>
      </c>
      <c r="IK75" s="157">
        <v>860.44673445399997</v>
      </c>
      <c r="IL75" s="157">
        <v>347.91515812999995</v>
      </c>
      <c r="IM75" s="157">
        <v>326.91210064699999</v>
      </c>
      <c r="IN75" s="157">
        <v>592.40043401200001</v>
      </c>
      <c r="IO75" s="157">
        <v>288.8359776530001</v>
      </c>
      <c r="IP75" s="157">
        <v>261.40965575799999</v>
      </c>
      <c r="IQ75" s="157">
        <v>596.22092383000006</v>
      </c>
      <c r="IR75" s="157">
        <v>883.52175959600004</v>
      </c>
      <c r="IS75" s="157">
        <v>2259.718415459</v>
      </c>
    </row>
    <row r="76" spans="1:253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7">
        <v>7.6946760000000003</v>
      </c>
      <c r="GY76" s="157">
        <v>6.1810088530000007</v>
      </c>
      <c r="GZ76" s="157">
        <v>1.2058228309999999</v>
      </c>
      <c r="HA76" s="157">
        <v>8.6636911770000005</v>
      </c>
      <c r="HB76" s="157">
        <v>1.7759762510000001</v>
      </c>
      <c r="HC76" s="157">
        <v>5.2953755610000002</v>
      </c>
      <c r="HD76" s="157">
        <v>0.60692312700000006</v>
      </c>
      <c r="HE76" s="157">
        <v>2.544218565</v>
      </c>
      <c r="HF76" s="157">
        <v>2.979952634</v>
      </c>
      <c r="HG76" s="157">
        <v>8.6924049949999986</v>
      </c>
      <c r="HH76" s="157">
        <v>11.539191011000002</v>
      </c>
      <c r="HI76" s="157">
        <v>6.7265083969999999</v>
      </c>
      <c r="HJ76" s="162">
        <v>4.3542000000000004E-2</v>
      </c>
      <c r="HK76" s="162">
        <v>0.7568720000000001</v>
      </c>
      <c r="HL76" s="162">
        <v>0.46079100000000001</v>
      </c>
      <c r="HM76" s="162">
        <v>10.144334120000002</v>
      </c>
      <c r="HN76" s="162">
        <v>0.96133499999999994</v>
      </c>
      <c r="HO76" s="162">
        <v>2.3693932499999999</v>
      </c>
      <c r="HP76" s="162">
        <v>3.2376322160000002</v>
      </c>
      <c r="HQ76" s="162">
        <v>1.9102858070000002</v>
      </c>
      <c r="HR76" s="162">
        <v>1.5840022660000002</v>
      </c>
      <c r="HS76" s="162">
        <v>0.49872349999999999</v>
      </c>
      <c r="HT76" s="162">
        <v>1.4488558439999999</v>
      </c>
      <c r="HU76" s="162">
        <v>9.4411769999999997</v>
      </c>
      <c r="HV76" s="162">
        <v>2.1793645239999999</v>
      </c>
      <c r="HW76" s="162">
        <v>0.22769010000000001</v>
      </c>
      <c r="HX76" s="162">
        <v>2.4427370179999999</v>
      </c>
      <c r="HY76" s="162">
        <v>9.3524768330000008</v>
      </c>
      <c r="HZ76" s="162">
        <v>10.259962139000001</v>
      </c>
      <c r="IA76" s="162">
        <v>3.4304171329999997</v>
      </c>
      <c r="IB76" s="162">
        <v>7.1805794249999995</v>
      </c>
      <c r="IC76" s="162">
        <v>1.574900846</v>
      </c>
      <c r="ID76" s="162">
        <v>5.0043119999999996</v>
      </c>
      <c r="IE76" s="162">
        <v>1.1074111499999999</v>
      </c>
      <c r="IF76" s="162">
        <v>2.6037714999999997</v>
      </c>
      <c r="IG76" s="162">
        <v>7.8120974799999994</v>
      </c>
      <c r="IH76" s="157">
        <v>0</v>
      </c>
      <c r="II76" s="157">
        <v>8.3356497219999994</v>
      </c>
      <c r="IJ76" s="157">
        <v>2.422942682</v>
      </c>
      <c r="IK76" s="157">
        <v>2.5699564700000002</v>
      </c>
      <c r="IL76" s="157">
        <v>15.755798500000001</v>
      </c>
      <c r="IM76" s="157">
        <v>5.3175095899999993</v>
      </c>
      <c r="IN76" s="157">
        <v>10.479464381000001</v>
      </c>
      <c r="IO76" s="157">
        <v>7.5623311209999997</v>
      </c>
      <c r="IP76" s="157">
        <v>3.1239250000000003</v>
      </c>
      <c r="IQ76" s="157">
        <v>5.5131234809999992</v>
      </c>
      <c r="IR76" s="157">
        <v>5.7114250000000002</v>
      </c>
      <c r="IS76" s="157">
        <v>6.603900361</v>
      </c>
    </row>
    <row r="77" spans="1:253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7">
        <v>0</v>
      </c>
      <c r="GY77" s="157">
        <v>0</v>
      </c>
      <c r="GZ77" s="157">
        <v>340.00959508026898</v>
      </c>
      <c r="HA77" s="157">
        <v>0</v>
      </c>
      <c r="HB77" s="157">
        <v>0</v>
      </c>
      <c r="HC77" s="157">
        <v>0</v>
      </c>
      <c r="HD77" s="157">
        <v>302.42873998059798</v>
      </c>
      <c r="HE77" s="157">
        <v>0</v>
      </c>
      <c r="HF77" s="157">
        <v>119.72831553100001</v>
      </c>
      <c r="HG77" s="157">
        <v>0</v>
      </c>
      <c r="HH77" s="157">
        <v>0</v>
      </c>
      <c r="HI77" s="157">
        <v>52.743410787999998</v>
      </c>
      <c r="HJ77" s="162">
        <v>294.43490704300001</v>
      </c>
      <c r="HK77" s="162">
        <v>0</v>
      </c>
      <c r="HL77" s="162">
        <v>102.23197983199999</v>
      </c>
      <c r="HM77" s="162">
        <v>0</v>
      </c>
      <c r="HN77" s="162">
        <v>0</v>
      </c>
      <c r="HO77" s="162">
        <v>122.37152774</v>
      </c>
      <c r="HP77" s="162">
        <v>153.42057214299999</v>
      </c>
      <c r="HQ77" s="162">
        <v>0</v>
      </c>
      <c r="HR77" s="162">
        <v>121.580378049</v>
      </c>
      <c r="HS77" s="162">
        <v>137.26188221699999</v>
      </c>
      <c r="HT77" s="162">
        <v>0</v>
      </c>
      <c r="HU77" s="162">
        <v>122.45001160699999</v>
      </c>
      <c r="HV77" s="162">
        <v>0</v>
      </c>
      <c r="HW77" s="162">
        <v>137.67080992699999</v>
      </c>
      <c r="HX77" s="162">
        <v>294.49399879099997</v>
      </c>
      <c r="HY77" s="162">
        <v>0</v>
      </c>
      <c r="HZ77" s="162">
        <v>0</v>
      </c>
      <c r="IA77" s="162">
        <v>192.93166879697301</v>
      </c>
      <c r="IB77" s="162">
        <v>0</v>
      </c>
      <c r="IC77" s="162">
        <v>0</v>
      </c>
      <c r="ID77" s="162">
        <v>0</v>
      </c>
      <c r="IE77" s="162">
        <v>46.390116582000005</v>
      </c>
      <c r="IF77" s="162">
        <v>121.667343649</v>
      </c>
      <c r="IG77" s="162">
        <v>0</v>
      </c>
      <c r="IH77" s="157">
        <v>51.664655070999999</v>
      </c>
      <c r="II77" s="157">
        <v>0</v>
      </c>
      <c r="IJ77" s="157">
        <v>138.82846017199998</v>
      </c>
      <c r="IK77" s="157">
        <v>23.893411927000002</v>
      </c>
      <c r="IL77" s="157">
        <v>0</v>
      </c>
      <c r="IM77" s="157">
        <v>0</v>
      </c>
      <c r="IN77" s="157">
        <v>0</v>
      </c>
      <c r="IO77" s="157">
        <v>53.157420969999997</v>
      </c>
      <c r="IP77" s="157">
        <v>0</v>
      </c>
      <c r="IQ77" s="157">
        <v>56.376991611999998</v>
      </c>
      <c r="IR77" s="157">
        <v>39.385495341000002</v>
      </c>
      <c r="IS77" s="157">
        <v>109.6873103775232</v>
      </c>
    </row>
    <row r="78" spans="1:253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1">
        <v>-69.298189481000037</v>
      </c>
      <c r="GY78" s="161">
        <v>-236.44698779099934</v>
      </c>
      <c r="GZ78" s="161">
        <v>-1583.422517551269</v>
      </c>
      <c r="HA78" s="161">
        <v>-2359.7251105040009</v>
      </c>
      <c r="HB78" s="161">
        <v>-1197.663639759</v>
      </c>
      <c r="HC78" s="161">
        <v>-848.74726941299923</v>
      </c>
      <c r="HD78" s="161">
        <v>-996.75975796459807</v>
      </c>
      <c r="HE78" s="161">
        <v>-749.86516611599939</v>
      </c>
      <c r="HF78" s="161">
        <v>-1103.6557877750001</v>
      </c>
      <c r="HG78" s="161">
        <v>-975.6598555600001</v>
      </c>
      <c r="HH78" s="161">
        <v>-495.39254106500073</v>
      </c>
      <c r="HI78" s="161">
        <v>-4112.5980295430018</v>
      </c>
      <c r="HJ78" s="166">
        <v>497.76938151200017</v>
      </c>
      <c r="HK78" s="166">
        <v>-244.74085463699947</v>
      </c>
      <c r="HL78" s="166">
        <v>-1098.6490657299996</v>
      </c>
      <c r="HM78" s="166">
        <v>-480.86464452599978</v>
      </c>
      <c r="HN78" s="166">
        <v>-150.37265171399883</v>
      </c>
      <c r="HO78" s="166">
        <v>-443.63363688399977</v>
      </c>
      <c r="HP78" s="166">
        <v>-584.93044002800002</v>
      </c>
      <c r="HQ78" s="166">
        <v>-892.0001241839999</v>
      </c>
      <c r="HR78" s="166">
        <v>-844.71544293000068</v>
      </c>
      <c r="HS78" s="166">
        <v>-1036.488596505</v>
      </c>
      <c r="HT78" s="166">
        <v>-346.92364751300016</v>
      </c>
      <c r="HU78" s="166">
        <v>-4201.0204258640006</v>
      </c>
      <c r="HV78" s="166">
        <v>336.945224817</v>
      </c>
      <c r="HW78" s="166">
        <v>-593.73857577999956</v>
      </c>
      <c r="HX78" s="166">
        <v>-1423.8497550179995</v>
      </c>
      <c r="HY78" s="166">
        <v>123.08045247000018</v>
      </c>
      <c r="HZ78" s="166">
        <v>596.41037732499944</v>
      </c>
      <c r="IA78" s="166">
        <v>-717.91942048497378</v>
      </c>
      <c r="IB78" s="166">
        <v>-246.30450539000117</v>
      </c>
      <c r="IC78" s="166">
        <v>-777.75649410300036</v>
      </c>
      <c r="ID78" s="166">
        <v>-490.38236644799997</v>
      </c>
      <c r="IE78" s="166">
        <v>-1487.372052703</v>
      </c>
      <c r="IF78" s="166">
        <v>-589.78683149699987</v>
      </c>
      <c r="IG78" s="166">
        <v>-3323.2824554300018</v>
      </c>
      <c r="IH78" s="161">
        <v>-300.19663426899945</v>
      </c>
      <c r="II78" s="161">
        <v>-1029.2726766219998</v>
      </c>
      <c r="IJ78" s="161">
        <v>-1286.0985773330001</v>
      </c>
      <c r="IK78" s="161">
        <v>-1016.0864125190001</v>
      </c>
      <c r="IL78" s="161">
        <v>152.18448445499928</v>
      </c>
      <c r="IM78" s="161">
        <v>-43.391426206999199</v>
      </c>
      <c r="IN78" s="161">
        <v>-207.95975181900019</v>
      </c>
      <c r="IO78" s="161">
        <v>-493.24905195000025</v>
      </c>
      <c r="IP78" s="161">
        <v>-493.39114824799935</v>
      </c>
      <c r="IQ78" s="161">
        <v>-992.28274107200036</v>
      </c>
      <c r="IR78" s="161">
        <v>-801.33179584300001</v>
      </c>
      <c r="IS78" s="161">
        <v>-6531.352709189523</v>
      </c>
    </row>
    <row r="79" spans="1:253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62"/>
      <c r="HK79" s="162"/>
      <c r="HL79" s="162"/>
      <c r="HM79" s="162"/>
      <c r="HN79" s="162"/>
      <c r="HO79" s="162"/>
      <c r="HP79" s="162"/>
      <c r="HQ79" s="162"/>
      <c r="HR79" s="162"/>
      <c r="HS79" s="162"/>
      <c r="HT79" s="162"/>
      <c r="HU79" s="162"/>
      <c r="HV79" s="162"/>
      <c r="HW79" s="162"/>
      <c r="HX79" s="162"/>
      <c r="HY79" s="162"/>
      <c r="HZ79" s="162"/>
      <c r="IA79" s="162"/>
      <c r="IB79" s="162"/>
      <c r="IC79" s="162"/>
      <c r="ID79" s="162"/>
      <c r="IE79" s="162"/>
      <c r="IF79" s="162"/>
      <c r="IG79" s="162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</row>
    <row r="80" spans="1:253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62"/>
      <c r="HK80" s="162"/>
      <c r="HL80" s="162"/>
      <c r="HM80" s="162"/>
      <c r="HN80" s="162"/>
      <c r="HO80" s="162"/>
      <c r="HP80" s="162"/>
      <c r="HQ80" s="162"/>
      <c r="HR80" s="162"/>
      <c r="HS80" s="162"/>
      <c r="HT80" s="162"/>
      <c r="HU80" s="162"/>
      <c r="HV80" s="162"/>
      <c r="HW80" s="162"/>
      <c r="HX80" s="162"/>
      <c r="HY80" s="162"/>
      <c r="HZ80" s="162"/>
      <c r="IA80" s="162"/>
      <c r="IB80" s="162"/>
      <c r="IC80" s="162"/>
      <c r="ID80" s="162"/>
      <c r="IE80" s="162"/>
      <c r="IF80" s="162"/>
      <c r="IG80" s="162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</row>
    <row r="81" spans="1:253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62"/>
      <c r="HK81" s="162"/>
      <c r="HL81" s="162"/>
      <c r="HM81" s="162"/>
      <c r="HN81" s="162"/>
      <c r="HO81" s="162"/>
      <c r="HP81" s="162"/>
      <c r="HQ81" s="162"/>
      <c r="HR81" s="162"/>
      <c r="HS81" s="162"/>
      <c r="HT81" s="162"/>
      <c r="HU81" s="162"/>
      <c r="HV81" s="162"/>
      <c r="HW81" s="162"/>
      <c r="HX81" s="162"/>
      <c r="HY81" s="162"/>
      <c r="HZ81" s="162"/>
      <c r="IA81" s="162"/>
      <c r="IB81" s="162"/>
      <c r="IC81" s="162"/>
      <c r="ID81" s="162"/>
      <c r="IE81" s="162"/>
      <c r="IF81" s="162"/>
      <c r="IG81" s="162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</row>
    <row r="82" spans="1:253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7">
        <v>3265.1092217005939</v>
      </c>
      <c r="GY82" s="157">
        <v>332.63781257375592</v>
      </c>
      <c r="GZ82" s="157">
        <v>2747.2876135053912</v>
      </c>
      <c r="HA82" s="157">
        <v>5780.6440161487126</v>
      </c>
      <c r="HB82" s="157">
        <v>-1472.5118649612907</v>
      </c>
      <c r="HC82" s="157">
        <v>-566.98698193820314</v>
      </c>
      <c r="HD82" s="157">
        <v>-1617.8525709465098</v>
      </c>
      <c r="HE82" s="157">
        <v>-1106.310041272943</v>
      </c>
      <c r="HF82" s="157">
        <v>-298.84944257130536</v>
      </c>
      <c r="HG82" s="157">
        <v>-281.7899586716909</v>
      </c>
      <c r="HH82" s="157">
        <v>-366.72505644377657</v>
      </c>
      <c r="HI82" s="157">
        <v>324.26417011684805</v>
      </c>
      <c r="HJ82" s="162">
        <v>3433.1500896124794</v>
      </c>
      <c r="HK82" s="162">
        <v>-449.99490536915198</v>
      </c>
      <c r="HL82" s="162">
        <v>-1337.6371232462775</v>
      </c>
      <c r="HM82" s="162">
        <v>624.69097851008917</v>
      </c>
      <c r="HN82" s="162">
        <v>62.865987360629966</v>
      </c>
      <c r="HO82" s="162">
        <v>203.75903081913569</v>
      </c>
      <c r="HP82" s="162">
        <v>186.12085610654944</v>
      </c>
      <c r="HQ82" s="162">
        <v>-901.72490927566446</v>
      </c>
      <c r="HR82" s="162">
        <v>-580.75825553873096</v>
      </c>
      <c r="HS82" s="162">
        <v>578.47406340663656</v>
      </c>
      <c r="HT82" s="162">
        <v>1547.1819274457814</v>
      </c>
      <c r="HU82" s="162">
        <v>-1896.4000410956496</v>
      </c>
      <c r="HV82" s="162">
        <v>1029.8677917933881</v>
      </c>
      <c r="HW82" s="162">
        <v>1248.8458354875102</v>
      </c>
      <c r="HX82" s="162">
        <v>-1076.5904365615702</v>
      </c>
      <c r="HY82" s="162">
        <v>184.8064157339748</v>
      </c>
      <c r="HZ82" s="162">
        <v>2073.3753530151839</v>
      </c>
      <c r="IA82" s="162">
        <v>-329.06301537710061</v>
      </c>
      <c r="IB82" s="162">
        <v>45.372041049668773</v>
      </c>
      <c r="IC82" s="162">
        <v>-418.26394490303596</v>
      </c>
      <c r="ID82" s="162">
        <v>1029.9176726785681</v>
      </c>
      <c r="IE82" s="162">
        <v>1238.8438406987202</v>
      </c>
      <c r="IF82" s="162">
        <v>-915.712402647369</v>
      </c>
      <c r="IG82" s="162">
        <v>-2408.9767489584569</v>
      </c>
      <c r="IH82" s="157">
        <v>47.742805617724223</v>
      </c>
      <c r="II82" s="157">
        <v>-575.5391866699033</v>
      </c>
      <c r="IJ82" s="157">
        <v>-783.67654629411527</v>
      </c>
      <c r="IK82" s="157">
        <v>158.89390416868912</v>
      </c>
      <c r="IL82" s="157">
        <v>-265.47025143900339</v>
      </c>
      <c r="IM82" s="157">
        <v>281.0712814522015</v>
      </c>
      <c r="IN82" s="157">
        <v>4197.8051003901028</v>
      </c>
      <c r="IO82" s="157">
        <v>-1231.1724739461272</v>
      </c>
      <c r="IP82" s="157">
        <v>227.53961273600001</v>
      </c>
      <c r="IQ82" s="157">
        <v>-118.039843483</v>
      </c>
      <c r="IR82" s="157">
        <v>328.64420093000001</v>
      </c>
      <c r="IS82" s="157">
        <v>-440.992639629</v>
      </c>
    </row>
    <row r="83" spans="1:253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7">
        <v>3265.1092217005939</v>
      </c>
      <c r="GY83" s="157">
        <v>332.63781257375592</v>
      </c>
      <c r="GZ83" s="157">
        <v>2747.2876135053912</v>
      </c>
      <c r="HA83" s="157">
        <v>5780.6440161487126</v>
      </c>
      <c r="HB83" s="157">
        <v>-1472.5118649612907</v>
      </c>
      <c r="HC83" s="157">
        <v>-566.98698193820314</v>
      </c>
      <c r="HD83" s="157">
        <v>-1617.8525709465098</v>
      </c>
      <c r="HE83" s="157">
        <v>-1106.310041272943</v>
      </c>
      <c r="HF83" s="157">
        <v>-298.84944257130536</v>
      </c>
      <c r="HG83" s="157">
        <v>-281.7899586716909</v>
      </c>
      <c r="HH83" s="157">
        <v>-366.72505644377657</v>
      </c>
      <c r="HI83" s="157">
        <v>324.26417011684805</v>
      </c>
      <c r="HJ83" s="162">
        <v>3433.1500896124794</v>
      </c>
      <c r="HK83" s="162">
        <v>-449.99490536915198</v>
      </c>
      <c r="HL83" s="162">
        <v>-1337.6371232462775</v>
      </c>
      <c r="HM83" s="162">
        <v>624.69097851008917</v>
      </c>
      <c r="HN83" s="162">
        <v>62.865987360629966</v>
      </c>
      <c r="HO83" s="162">
        <v>203.75903081913569</v>
      </c>
      <c r="HP83" s="162">
        <v>186.12085610654944</v>
      </c>
      <c r="HQ83" s="162">
        <v>-901.72490927566446</v>
      </c>
      <c r="HR83" s="162">
        <v>-580.75825553873096</v>
      </c>
      <c r="HS83" s="162">
        <v>578.47406340663656</v>
      </c>
      <c r="HT83" s="162">
        <v>1547.1819274457814</v>
      </c>
      <c r="HU83" s="162">
        <v>-1896.4000410956496</v>
      </c>
      <c r="HV83" s="162">
        <v>1029.8677917933881</v>
      </c>
      <c r="HW83" s="162">
        <v>1248.8458354875102</v>
      </c>
      <c r="HX83" s="162">
        <v>-1076.5904365615702</v>
      </c>
      <c r="HY83" s="162">
        <v>184.8064157339748</v>
      </c>
      <c r="HZ83" s="162">
        <v>2073.3753530151839</v>
      </c>
      <c r="IA83" s="162">
        <v>-329.06301537710061</v>
      </c>
      <c r="IB83" s="162">
        <v>45.372041049668773</v>
      </c>
      <c r="IC83" s="162">
        <v>-418.26394490303596</v>
      </c>
      <c r="ID83" s="162">
        <v>1029.9176726785681</v>
      </c>
      <c r="IE83" s="162">
        <v>1238.8438406987202</v>
      </c>
      <c r="IF83" s="162">
        <v>-915.712402647369</v>
      </c>
      <c r="IG83" s="162">
        <v>-2408.9767489584569</v>
      </c>
      <c r="IH83" s="157">
        <v>47.742805617724223</v>
      </c>
      <c r="II83" s="157">
        <v>-575.5391866699033</v>
      </c>
      <c r="IJ83" s="157">
        <v>-783.67654629411527</v>
      </c>
      <c r="IK83" s="157">
        <v>158.89390416868912</v>
      </c>
      <c r="IL83" s="157">
        <v>-265.47025143900339</v>
      </c>
      <c r="IM83" s="157">
        <v>281.0712814522015</v>
      </c>
      <c r="IN83" s="157">
        <v>4197.8051003901028</v>
      </c>
      <c r="IO83" s="157">
        <v>-1231.1724739461272</v>
      </c>
      <c r="IP83" s="157">
        <v>227.53961273600001</v>
      </c>
      <c r="IQ83" s="157">
        <v>-118.039843483</v>
      </c>
      <c r="IR83" s="157">
        <v>328.64420093000001</v>
      </c>
      <c r="IS83" s="157">
        <v>-440.992639629</v>
      </c>
    </row>
    <row r="84" spans="1:253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7">
        <v>0</v>
      </c>
      <c r="GY84" s="157">
        <v>0</v>
      </c>
      <c r="GZ84" s="157">
        <v>0</v>
      </c>
      <c r="HA84" s="157">
        <v>0</v>
      </c>
      <c r="HB84" s="157">
        <v>0</v>
      </c>
      <c r="HC84" s="157">
        <v>0</v>
      </c>
      <c r="HD84" s="157">
        <v>0</v>
      </c>
      <c r="HE84" s="157">
        <v>0</v>
      </c>
      <c r="HF84" s="157">
        <v>0</v>
      </c>
      <c r="HG84" s="157">
        <v>0</v>
      </c>
      <c r="HH84" s="157">
        <v>0</v>
      </c>
      <c r="HI84" s="157">
        <v>0</v>
      </c>
      <c r="HJ84" s="162">
        <v>0</v>
      </c>
      <c r="HK84" s="162">
        <v>0</v>
      </c>
      <c r="HL84" s="162">
        <v>0</v>
      </c>
      <c r="HM84" s="162">
        <v>0</v>
      </c>
      <c r="HN84" s="162">
        <v>0</v>
      </c>
      <c r="HO84" s="162">
        <v>0</v>
      </c>
      <c r="HP84" s="162">
        <v>0</v>
      </c>
      <c r="HQ84" s="162">
        <v>0</v>
      </c>
      <c r="HR84" s="162">
        <v>0</v>
      </c>
      <c r="HS84" s="162">
        <v>0</v>
      </c>
      <c r="HT84" s="162">
        <v>0</v>
      </c>
      <c r="HU84" s="162">
        <v>0</v>
      </c>
      <c r="HV84" s="162">
        <v>0</v>
      </c>
      <c r="HW84" s="162">
        <v>0</v>
      </c>
      <c r="HX84" s="162">
        <v>0</v>
      </c>
      <c r="HY84" s="162">
        <v>0</v>
      </c>
      <c r="HZ84" s="162">
        <v>0</v>
      </c>
      <c r="IA84" s="162">
        <v>0</v>
      </c>
      <c r="IB84" s="162">
        <v>0</v>
      </c>
      <c r="IC84" s="162">
        <v>0</v>
      </c>
      <c r="ID84" s="162">
        <v>0</v>
      </c>
      <c r="IE84" s="162">
        <v>0</v>
      </c>
      <c r="IF84" s="162">
        <v>0</v>
      </c>
      <c r="IG84" s="162">
        <v>0</v>
      </c>
      <c r="IH84" s="157">
        <v>0</v>
      </c>
      <c r="II84" s="157">
        <v>0</v>
      </c>
      <c r="IJ84" s="157">
        <v>0</v>
      </c>
      <c r="IK84" s="157">
        <v>0</v>
      </c>
      <c r="IL84" s="157">
        <v>0</v>
      </c>
      <c r="IM84" s="157">
        <v>0</v>
      </c>
      <c r="IN84" s="157">
        <v>0</v>
      </c>
      <c r="IO84" s="157">
        <v>0</v>
      </c>
      <c r="IP84" s="157">
        <v>0</v>
      </c>
      <c r="IQ84" s="157">
        <v>0</v>
      </c>
      <c r="IR84" s="157">
        <v>0</v>
      </c>
      <c r="IS84" s="157">
        <v>0</v>
      </c>
    </row>
    <row r="85" spans="1:253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7">
        <v>4295.0021391460004</v>
      </c>
      <c r="GY85" s="157">
        <v>744.30490440200003</v>
      </c>
      <c r="GZ85" s="157">
        <v>3843.2346266222689</v>
      </c>
      <c r="HA85" s="157">
        <v>3277.7335404629998</v>
      </c>
      <c r="HB85" s="157">
        <v>826.15425645799996</v>
      </c>
      <c r="HC85" s="157">
        <v>12.850689056999983</v>
      </c>
      <c r="HD85" s="157">
        <v>673.50562951659799</v>
      </c>
      <c r="HE85" s="157">
        <v>-19.344264469999985</v>
      </c>
      <c r="HF85" s="157">
        <v>889.60978057900002</v>
      </c>
      <c r="HG85" s="157">
        <v>1564.2081516950002</v>
      </c>
      <c r="HH85" s="157">
        <v>1412.6707275889999</v>
      </c>
      <c r="HI85" s="157">
        <v>4682.6580369660005</v>
      </c>
      <c r="HJ85" s="162">
        <v>4669.3002783510001</v>
      </c>
      <c r="HK85" s="162">
        <v>208.52529535299999</v>
      </c>
      <c r="HL85" s="162">
        <v>517.72980428300002</v>
      </c>
      <c r="HM85" s="162">
        <v>573.69443376599997</v>
      </c>
      <c r="HN85" s="162">
        <v>-42.651590705999993</v>
      </c>
      <c r="HO85" s="162">
        <v>581.47083318599994</v>
      </c>
      <c r="HP85" s="162">
        <v>756.03089962800004</v>
      </c>
      <c r="HQ85" s="162">
        <v>378.24541871299999</v>
      </c>
      <c r="HR85" s="162">
        <v>490.88714562700011</v>
      </c>
      <c r="HS85" s="162">
        <v>819.50834425399989</v>
      </c>
      <c r="HT85" s="162">
        <v>2460.0603359159995</v>
      </c>
      <c r="HU85" s="162">
        <v>1855.5574027990001</v>
      </c>
      <c r="HV85" s="162">
        <v>66.738998314999662</v>
      </c>
      <c r="HW85" s="162">
        <v>807.67977038599997</v>
      </c>
      <c r="HX85" s="162">
        <v>490.167820576</v>
      </c>
      <c r="HY85" s="162">
        <v>240.25088086700006</v>
      </c>
      <c r="HZ85" s="162">
        <v>1714.205332215</v>
      </c>
      <c r="IA85" s="162">
        <v>569.62845444797313</v>
      </c>
      <c r="IB85" s="162">
        <v>516.07050295299996</v>
      </c>
      <c r="IC85" s="162">
        <v>358.05901475499991</v>
      </c>
      <c r="ID85" s="162">
        <v>1569.6255521210003</v>
      </c>
      <c r="IE85" s="162">
        <v>1911.5451343749999</v>
      </c>
      <c r="IF85" s="162">
        <v>-213.49222268600002</v>
      </c>
      <c r="IG85" s="162">
        <v>237.59048417999986</v>
      </c>
      <c r="IH85" s="157">
        <v>2352.705991586</v>
      </c>
      <c r="II85" s="157">
        <v>-1097.163570487</v>
      </c>
      <c r="IJ85" s="157">
        <v>755.79403215499997</v>
      </c>
      <c r="IK85" s="157">
        <v>1090.9989846199999</v>
      </c>
      <c r="IL85" s="157">
        <v>-190.93621516400003</v>
      </c>
      <c r="IM85" s="157">
        <v>199.90619304100002</v>
      </c>
      <c r="IN85" s="157">
        <v>4458.6042673970005</v>
      </c>
      <c r="IO85" s="157">
        <v>-535.35289968899997</v>
      </c>
      <c r="IP85" s="157">
        <v>854.28511848599987</v>
      </c>
      <c r="IQ85" s="157">
        <v>169.06762535600006</v>
      </c>
      <c r="IR85" s="157">
        <v>315.14618404900006</v>
      </c>
      <c r="IS85" s="157">
        <v>1654.6446141855231</v>
      </c>
    </row>
    <row r="86" spans="1:253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7">
        <v>878.87078529499979</v>
      </c>
      <c r="GY86" s="157">
        <v>-199.69966118699995</v>
      </c>
      <c r="GZ86" s="157">
        <v>3891.5630476390002</v>
      </c>
      <c r="HA86" s="157">
        <v>-3959.8673090810003</v>
      </c>
      <c r="HB86" s="157">
        <v>-447.61397596799998</v>
      </c>
      <c r="HC86" s="157">
        <v>-152.41159611700002</v>
      </c>
      <c r="HD86" s="157">
        <v>147.76389956200001</v>
      </c>
      <c r="HE86" s="157">
        <v>-134.55916714799997</v>
      </c>
      <c r="HF86" s="157">
        <v>649.59886309800004</v>
      </c>
      <c r="HG86" s="157">
        <v>2.7266493959999707</v>
      </c>
      <c r="HH86" s="157">
        <v>475.54838920599997</v>
      </c>
      <c r="HI86" s="157">
        <v>816.09428813000022</v>
      </c>
      <c r="HJ86" s="162">
        <v>918.69324740500008</v>
      </c>
      <c r="HK86" s="162">
        <v>98.310507419999979</v>
      </c>
      <c r="HL86" s="162">
        <v>295.44448527500003</v>
      </c>
      <c r="HM86" s="162">
        <v>286.80615148699997</v>
      </c>
      <c r="HN86" s="162">
        <v>22.000025976000018</v>
      </c>
      <c r="HO86" s="162">
        <v>112.19727048999999</v>
      </c>
      <c r="HP86" s="162">
        <v>266.21093465600001</v>
      </c>
      <c r="HQ86" s="162">
        <v>323.095029673</v>
      </c>
      <c r="HR86" s="162">
        <v>-46.86946810500001</v>
      </c>
      <c r="HS86" s="162">
        <v>214.67323175000001</v>
      </c>
      <c r="HT86" s="162">
        <v>-789.73131593300002</v>
      </c>
      <c r="HU86" s="162">
        <v>671.43699021000009</v>
      </c>
      <c r="HV86" s="162">
        <v>-1347.9420593930004</v>
      </c>
      <c r="HW86" s="162">
        <v>333.27082194099995</v>
      </c>
      <c r="HX86" s="162">
        <v>123.61144247200002</v>
      </c>
      <c r="HY86" s="162">
        <v>-130.738301845</v>
      </c>
      <c r="HZ86" s="162">
        <v>17.451254062</v>
      </c>
      <c r="IA86" s="162">
        <v>23.242960031000003</v>
      </c>
      <c r="IB86" s="162">
        <v>310.91712368599997</v>
      </c>
      <c r="IC86" s="162">
        <v>-15.018666679000015</v>
      </c>
      <c r="ID86" s="162">
        <v>-56.631383043</v>
      </c>
      <c r="IE86" s="162">
        <v>62.704012530000014</v>
      </c>
      <c r="IF86" s="162">
        <v>-365.64037602500002</v>
      </c>
      <c r="IG86" s="162">
        <v>1026.1107919599999</v>
      </c>
      <c r="IH86" s="157">
        <v>184.24045347099985</v>
      </c>
      <c r="II86" s="157">
        <v>-1523.0070610780001</v>
      </c>
      <c r="IJ86" s="157">
        <v>371.33405000500005</v>
      </c>
      <c r="IK86" s="157">
        <v>-91.886324022000025</v>
      </c>
      <c r="IL86" s="157">
        <v>-104.81838329500002</v>
      </c>
      <c r="IM86" s="157">
        <v>186.04631074800002</v>
      </c>
      <c r="IN86" s="157">
        <v>1164.5474922869998</v>
      </c>
      <c r="IO86" s="157">
        <v>-651.47579849600004</v>
      </c>
      <c r="IP86" s="157">
        <v>137.925569731</v>
      </c>
      <c r="IQ86" s="157">
        <v>-466.478838897</v>
      </c>
      <c r="IR86" s="157">
        <v>-11.985017443999999</v>
      </c>
      <c r="IS86" s="157">
        <v>1332.4427358759999</v>
      </c>
    </row>
    <row r="87" spans="1:253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7">
        <v>3416.1313538510003</v>
      </c>
      <c r="GY87" s="157">
        <v>944.00456558899998</v>
      </c>
      <c r="GZ87" s="157">
        <v>-48.328421016731014</v>
      </c>
      <c r="HA87" s="157">
        <v>7237.6008495440001</v>
      </c>
      <c r="HB87" s="157">
        <v>1273.7682324259999</v>
      </c>
      <c r="HC87" s="157">
        <v>165.262285174</v>
      </c>
      <c r="HD87" s="157">
        <v>525.74172995459799</v>
      </c>
      <c r="HE87" s="157">
        <v>115.21490267799999</v>
      </c>
      <c r="HF87" s="157">
        <v>240.01091748100004</v>
      </c>
      <c r="HG87" s="157">
        <v>1561.4815022990001</v>
      </c>
      <c r="HH87" s="157">
        <v>937.12233838299983</v>
      </c>
      <c r="HI87" s="157">
        <v>3866.5637488360003</v>
      </c>
      <c r="HJ87" s="162">
        <v>3750.6070309459997</v>
      </c>
      <c r="HK87" s="162">
        <v>110.214787933</v>
      </c>
      <c r="HL87" s="162">
        <v>222.28531900799999</v>
      </c>
      <c r="HM87" s="162">
        <v>286.88828227900001</v>
      </c>
      <c r="HN87" s="162">
        <v>-64.651616682000011</v>
      </c>
      <c r="HO87" s="162">
        <v>469.273562696</v>
      </c>
      <c r="HP87" s="162">
        <v>489.81996497199998</v>
      </c>
      <c r="HQ87" s="162">
        <v>55.150389039999993</v>
      </c>
      <c r="HR87" s="162">
        <v>537.75661373200012</v>
      </c>
      <c r="HS87" s="162">
        <v>604.83511250399988</v>
      </c>
      <c r="HT87" s="162">
        <v>3249.7916518489997</v>
      </c>
      <c r="HU87" s="162">
        <v>1184.1204125890001</v>
      </c>
      <c r="HV87" s="162">
        <v>1414.681057708</v>
      </c>
      <c r="HW87" s="162">
        <v>474.40894844500002</v>
      </c>
      <c r="HX87" s="162">
        <v>366.55637810399998</v>
      </c>
      <c r="HY87" s="162">
        <v>370.98918271200006</v>
      </c>
      <c r="HZ87" s="162">
        <v>1696.7540781529999</v>
      </c>
      <c r="IA87" s="162">
        <v>546.38549441697307</v>
      </c>
      <c r="IB87" s="162">
        <v>205.15337926700002</v>
      </c>
      <c r="IC87" s="162">
        <v>373.07768143399994</v>
      </c>
      <c r="ID87" s="162">
        <v>1626.2569351640002</v>
      </c>
      <c r="IE87" s="162">
        <v>1848.8411218449999</v>
      </c>
      <c r="IF87" s="162">
        <v>152.148153339</v>
      </c>
      <c r="IG87" s="162">
        <v>-788.52030778000005</v>
      </c>
      <c r="IH87" s="157">
        <v>2168.4655381150001</v>
      </c>
      <c r="II87" s="157">
        <v>425.84349059100003</v>
      </c>
      <c r="IJ87" s="157">
        <v>384.45998214999997</v>
      </c>
      <c r="IK87" s="157">
        <v>1182.8853086419999</v>
      </c>
      <c r="IL87" s="157">
        <v>-86.117831869000014</v>
      </c>
      <c r="IM87" s="157">
        <v>13.859882292999998</v>
      </c>
      <c r="IN87" s="157">
        <v>3294.0567751100002</v>
      </c>
      <c r="IO87" s="157">
        <v>116.12289880700001</v>
      </c>
      <c r="IP87" s="157">
        <v>716.35954875499988</v>
      </c>
      <c r="IQ87" s="157">
        <v>635.54646425300007</v>
      </c>
      <c r="IR87" s="157">
        <v>327.13120149300005</v>
      </c>
      <c r="IS87" s="157">
        <v>322.20187830952318</v>
      </c>
    </row>
    <row r="88" spans="1:253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62"/>
      <c r="HK88" s="162"/>
      <c r="HL88" s="162"/>
      <c r="HM88" s="162"/>
      <c r="HN88" s="162"/>
      <c r="HO88" s="162"/>
      <c r="HP88" s="162"/>
      <c r="HQ88" s="162"/>
      <c r="HR88" s="162"/>
      <c r="HS88" s="162"/>
      <c r="HT88" s="162"/>
      <c r="HU88" s="162"/>
      <c r="HV88" s="162"/>
      <c r="HW88" s="162"/>
      <c r="HX88" s="162"/>
      <c r="HY88" s="162"/>
      <c r="HZ88" s="162"/>
      <c r="IA88" s="162"/>
      <c r="IB88" s="162"/>
      <c r="IC88" s="162"/>
      <c r="ID88" s="162"/>
      <c r="IE88" s="162"/>
      <c r="IF88" s="162"/>
      <c r="IG88" s="162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</row>
    <row r="89" spans="1:253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7">
        <v>878.87078529499979</v>
      </c>
      <c r="GY89" s="157">
        <v>-256.92266118699996</v>
      </c>
      <c r="GZ89" s="157">
        <v>584.56304763899993</v>
      </c>
      <c r="HA89" s="157">
        <v>-151.60730908099998</v>
      </c>
      <c r="HB89" s="157">
        <v>-149.61397596800001</v>
      </c>
      <c r="HC89" s="157">
        <v>-212.03982813000002</v>
      </c>
      <c r="HD89" s="157">
        <v>86.771990187000014</v>
      </c>
      <c r="HE89" s="157">
        <v>95.167832852000004</v>
      </c>
      <c r="HF89" s="157">
        <v>283.94184491299995</v>
      </c>
      <c r="HG89" s="157">
        <v>-247.20535060399999</v>
      </c>
      <c r="HH89" s="157">
        <v>245.05928621799998</v>
      </c>
      <c r="HI89" s="157">
        <v>1135.1805610780002</v>
      </c>
      <c r="HJ89" s="162">
        <v>554.91924740500008</v>
      </c>
      <c r="HK89" s="162">
        <v>-81.689492579999978</v>
      </c>
      <c r="HL89" s="162">
        <v>235.50748527500002</v>
      </c>
      <c r="HM89" s="162">
        <v>142.80615148699999</v>
      </c>
      <c r="HN89" s="162">
        <v>-161.59987958799996</v>
      </c>
      <c r="HO89" s="162">
        <v>-119.844778644</v>
      </c>
      <c r="HP89" s="162">
        <v>127.71093465600002</v>
      </c>
      <c r="HQ89" s="162">
        <v>183.09502967300003</v>
      </c>
      <c r="HR89" s="162">
        <v>-63.479468105000002</v>
      </c>
      <c r="HS89" s="162">
        <v>134.07323174999999</v>
      </c>
      <c r="HT89" s="162">
        <v>-54.879315933000001</v>
      </c>
      <c r="HU89" s="162">
        <v>672.82947132000004</v>
      </c>
      <c r="HV89" s="162">
        <v>-1342.065710309</v>
      </c>
      <c r="HW89" s="162">
        <v>357.43823226299992</v>
      </c>
      <c r="HX89" s="162">
        <v>135.651016115</v>
      </c>
      <c r="HY89" s="162">
        <v>-133.369373564</v>
      </c>
      <c r="HZ89" s="162">
        <v>44.717945753000002</v>
      </c>
      <c r="IA89" s="162">
        <v>41.776765588000004</v>
      </c>
      <c r="IB89" s="162">
        <v>572.01518919099999</v>
      </c>
      <c r="IC89" s="162">
        <v>82.426517996000001</v>
      </c>
      <c r="ID89" s="162">
        <v>-37.658358093000004</v>
      </c>
      <c r="IE89" s="162">
        <v>181.16541122999999</v>
      </c>
      <c r="IF89" s="162">
        <v>-365.56636060800002</v>
      </c>
      <c r="IG89" s="162">
        <v>1201.5641440219999</v>
      </c>
      <c r="IH89" s="157">
        <v>262.28053812300004</v>
      </c>
      <c r="II89" s="157">
        <v>-1674.1639874079999</v>
      </c>
      <c r="IJ89" s="157">
        <v>304.22217989700005</v>
      </c>
      <c r="IK89" s="157">
        <v>-173.73975221100002</v>
      </c>
      <c r="IL89" s="157">
        <v>-140.519369318</v>
      </c>
      <c r="IM89" s="157">
        <v>-191.80422299899999</v>
      </c>
      <c r="IN89" s="157">
        <v>1188.15267423</v>
      </c>
      <c r="IO89" s="157">
        <v>-688.80243422900003</v>
      </c>
      <c r="IP89" s="157">
        <v>152.54492323599999</v>
      </c>
      <c r="IQ89" s="157">
        <v>0</v>
      </c>
      <c r="IR89" s="157">
        <v>0</v>
      </c>
      <c r="IS89" s="157">
        <v>0</v>
      </c>
    </row>
    <row r="90" spans="1:253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7">
        <v>1162.4274716409998</v>
      </c>
      <c r="GY90" s="157">
        <v>308.676937689</v>
      </c>
      <c r="GZ90" s="157">
        <v>597.97486594399993</v>
      </c>
      <c r="HA90" s="157">
        <v>-138.153609776</v>
      </c>
      <c r="HB90" s="157">
        <v>-135.14141665100001</v>
      </c>
      <c r="HC90" s="157">
        <v>-198.34726433100002</v>
      </c>
      <c r="HD90" s="157">
        <v>100.69326934300001</v>
      </c>
      <c r="HE90" s="157">
        <v>108.579651157</v>
      </c>
      <c r="HF90" s="157">
        <v>297.35366321799995</v>
      </c>
      <c r="HG90" s="157">
        <v>-80.099766752999997</v>
      </c>
      <c r="HH90" s="157">
        <v>261.24309498899999</v>
      </c>
      <c r="HI90" s="157">
        <v>1151.0198243730001</v>
      </c>
      <c r="HJ90" s="162">
        <v>822.35032837400001</v>
      </c>
      <c r="HK90" s="162">
        <v>372.12589246100003</v>
      </c>
      <c r="HL90" s="162">
        <v>260.90915541100003</v>
      </c>
      <c r="HM90" s="162">
        <v>159.27805819599999</v>
      </c>
      <c r="HN90" s="162">
        <v>-145.11117287899998</v>
      </c>
      <c r="HO90" s="162">
        <v>-101.87294301200001</v>
      </c>
      <c r="HP90" s="162">
        <v>144.94764362700002</v>
      </c>
      <c r="HQ90" s="162">
        <v>200.24168864400002</v>
      </c>
      <c r="HR90" s="162">
        <v>-46.332809134000001</v>
      </c>
      <c r="HS90" s="162">
        <v>165.698664888</v>
      </c>
      <c r="HT90" s="162">
        <v>-17.824839433000001</v>
      </c>
      <c r="HU90" s="162">
        <v>851.63930425800004</v>
      </c>
      <c r="HV90" s="162">
        <v>986.26709684999992</v>
      </c>
      <c r="HW90" s="162">
        <v>589.62574898799994</v>
      </c>
      <c r="HX90" s="162">
        <v>135.651016115</v>
      </c>
      <c r="HY90" s="162">
        <v>-133.369373564</v>
      </c>
      <c r="HZ90" s="162">
        <v>44.717945753000002</v>
      </c>
      <c r="IA90" s="162">
        <v>41.776765588000004</v>
      </c>
      <c r="IB90" s="162">
        <v>572.01518919099999</v>
      </c>
      <c r="IC90" s="162">
        <v>82.426517996000001</v>
      </c>
      <c r="ID90" s="162">
        <v>-37.658358093000004</v>
      </c>
      <c r="IE90" s="162">
        <v>181.16541122999999</v>
      </c>
      <c r="IF90" s="162">
        <v>-365.56636060800002</v>
      </c>
      <c r="IG90" s="162">
        <v>1201.5641440219999</v>
      </c>
      <c r="IH90" s="157">
        <v>1737.4103849140001</v>
      </c>
      <c r="II90" s="157">
        <v>127.72003228600001</v>
      </c>
      <c r="IJ90" s="157">
        <v>304.22217989700005</v>
      </c>
      <c r="IK90" s="157">
        <v>-173.73975221100002</v>
      </c>
      <c r="IL90" s="157">
        <v>-140.519369318</v>
      </c>
      <c r="IM90" s="157">
        <v>-191.80422299899999</v>
      </c>
      <c r="IN90" s="157">
        <v>1188.15267423</v>
      </c>
      <c r="IO90" s="157">
        <v>-688.80243422900003</v>
      </c>
      <c r="IP90" s="157">
        <v>152.54492323599999</v>
      </c>
      <c r="IQ90" s="157">
        <v>0</v>
      </c>
      <c r="IR90" s="157">
        <v>0</v>
      </c>
      <c r="IS90" s="157">
        <v>0</v>
      </c>
    </row>
    <row r="91" spans="1:253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7">
        <v>283.55668634599999</v>
      </c>
      <c r="GY91" s="157">
        <v>565.59959887599996</v>
      </c>
      <c r="GZ91" s="157">
        <v>13.411818305000001</v>
      </c>
      <c r="HA91" s="157">
        <v>13.453699305000001</v>
      </c>
      <c r="HB91" s="157">
        <v>14.472559317000002</v>
      </c>
      <c r="HC91" s="157">
        <v>13.692563799000002</v>
      </c>
      <c r="HD91" s="157">
        <v>13.921279156000001</v>
      </c>
      <c r="HE91" s="157">
        <v>13.411818305000001</v>
      </c>
      <c r="HF91" s="157">
        <v>13.411818305000001</v>
      </c>
      <c r="HG91" s="157">
        <v>167.10558385100001</v>
      </c>
      <c r="HH91" s="157">
        <v>16.183808770999999</v>
      </c>
      <c r="HI91" s="157">
        <v>15.839263295</v>
      </c>
      <c r="HJ91" s="162">
        <v>267.43108096899999</v>
      </c>
      <c r="HK91" s="162">
        <v>453.81538504100001</v>
      </c>
      <c r="HL91" s="162">
        <v>25.401670136</v>
      </c>
      <c r="HM91" s="162">
        <v>16.471906708999999</v>
      </c>
      <c r="HN91" s="162">
        <v>16.488706708999999</v>
      </c>
      <c r="HO91" s="162">
        <v>17.971835631999998</v>
      </c>
      <c r="HP91" s="162">
        <v>17.236708970999999</v>
      </c>
      <c r="HQ91" s="162">
        <v>17.146658971000001</v>
      </c>
      <c r="HR91" s="162">
        <v>17.146658971000001</v>
      </c>
      <c r="HS91" s="162">
        <v>31.625433138000002</v>
      </c>
      <c r="HT91" s="162">
        <v>37.0544765</v>
      </c>
      <c r="HU91" s="162">
        <v>178.80983293799997</v>
      </c>
      <c r="HV91" s="162">
        <v>2328.3328071589999</v>
      </c>
      <c r="HW91" s="162">
        <v>232.18751672499999</v>
      </c>
      <c r="HX91" s="162">
        <v>0</v>
      </c>
      <c r="HY91" s="162">
        <v>0</v>
      </c>
      <c r="HZ91" s="162">
        <v>0</v>
      </c>
      <c r="IA91" s="162">
        <v>0</v>
      </c>
      <c r="IB91" s="162">
        <v>0</v>
      </c>
      <c r="IC91" s="162">
        <v>0</v>
      </c>
      <c r="ID91" s="162">
        <v>0</v>
      </c>
      <c r="IE91" s="162">
        <v>0</v>
      </c>
      <c r="IF91" s="162">
        <v>0</v>
      </c>
      <c r="IG91" s="162">
        <v>0</v>
      </c>
      <c r="IH91" s="157">
        <v>1475.1298467910001</v>
      </c>
      <c r="II91" s="157">
        <v>1801.884019694</v>
      </c>
      <c r="IJ91" s="157">
        <v>0</v>
      </c>
      <c r="IK91" s="157">
        <v>0</v>
      </c>
      <c r="IL91" s="157">
        <v>0</v>
      </c>
      <c r="IM91" s="157">
        <v>0</v>
      </c>
      <c r="IN91" s="157">
        <v>0</v>
      </c>
      <c r="IO91" s="157">
        <v>0</v>
      </c>
      <c r="IP91" s="157">
        <v>0</v>
      </c>
      <c r="IQ91" s="157">
        <v>0</v>
      </c>
      <c r="IR91" s="157">
        <v>0</v>
      </c>
      <c r="IS91" s="157">
        <v>0</v>
      </c>
    </row>
    <row r="92" spans="1:253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62"/>
      <c r="HK92" s="162"/>
      <c r="HL92" s="162"/>
      <c r="HM92" s="162"/>
      <c r="HN92" s="162"/>
      <c r="HO92" s="162"/>
      <c r="HP92" s="162"/>
      <c r="HQ92" s="162"/>
      <c r="HR92" s="162"/>
      <c r="HS92" s="162"/>
      <c r="HT92" s="162"/>
      <c r="HU92" s="162"/>
      <c r="HV92" s="162"/>
      <c r="HW92" s="162"/>
      <c r="HX92" s="162"/>
      <c r="HY92" s="162"/>
      <c r="HZ92" s="162"/>
      <c r="IA92" s="162"/>
      <c r="IB92" s="162"/>
      <c r="IC92" s="162"/>
      <c r="ID92" s="162"/>
      <c r="IE92" s="162"/>
      <c r="IF92" s="162"/>
      <c r="IG92" s="162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</row>
    <row r="93" spans="1:253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7">
        <v>3266.1409289475941</v>
      </c>
      <c r="GY93" s="157">
        <v>342.5019818507559</v>
      </c>
      <c r="GZ93" s="157">
        <v>2748.0598944483913</v>
      </c>
      <c r="HA93" s="157">
        <v>5390.9115314327128</v>
      </c>
      <c r="HB93" s="157">
        <v>-2776.2330160242905</v>
      </c>
      <c r="HC93" s="157">
        <v>-565.62534609320312</v>
      </c>
      <c r="HD93" s="157">
        <v>-1616.3551832725097</v>
      </c>
      <c r="HE93" s="157">
        <v>-1112.0584639579429</v>
      </c>
      <c r="HF93" s="157">
        <v>-536.28480485630541</v>
      </c>
      <c r="HG93" s="157">
        <v>-345.62144534569092</v>
      </c>
      <c r="HH93" s="157">
        <v>-365.24388578577657</v>
      </c>
      <c r="HI93" s="157">
        <v>-113.21893284115195</v>
      </c>
      <c r="HJ93" s="162">
        <v>3433.8951257264794</v>
      </c>
      <c r="HK93" s="162">
        <v>-440.25021083215199</v>
      </c>
      <c r="HL93" s="162">
        <v>-1365.5765090262776</v>
      </c>
      <c r="HM93" s="162">
        <v>626.25425015708913</v>
      </c>
      <c r="HN93" s="162">
        <v>64.756355601629963</v>
      </c>
      <c r="HO93" s="162">
        <v>205.58172745113569</v>
      </c>
      <c r="HP93" s="162">
        <v>189.26097856154945</v>
      </c>
      <c r="HQ93" s="162">
        <v>-1198.2209410146645</v>
      </c>
      <c r="HR93" s="162">
        <v>-879.10302736273093</v>
      </c>
      <c r="HS93" s="162">
        <v>371.66950920663663</v>
      </c>
      <c r="HT93" s="162">
        <v>1748.6344477557814</v>
      </c>
      <c r="HU93" s="162">
        <v>-2366.7857926266497</v>
      </c>
      <c r="HV93" s="162">
        <v>1030.5354381443881</v>
      </c>
      <c r="HW93" s="162">
        <v>985.90775850551017</v>
      </c>
      <c r="HX93" s="162">
        <v>-1074.9725042965702</v>
      </c>
      <c r="HY93" s="162">
        <v>186.08550688797482</v>
      </c>
      <c r="HZ93" s="162">
        <v>2020.388411696184</v>
      </c>
      <c r="IA93" s="162">
        <v>-327.53974793110064</v>
      </c>
      <c r="IB93" s="162">
        <v>46.684215402668777</v>
      </c>
      <c r="IC93" s="162">
        <v>-650.47427473103596</v>
      </c>
      <c r="ID93" s="162">
        <v>788.51952395756803</v>
      </c>
      <c r="IE93" s="162">
        <v>1462.8463502967204</v>
      </c>
      <c r="IF93" s="162">
        <v>-1399.214401017369</v>
      </c>
      <c r="IG93" s="162">
        <v>-2318.042662246457</v>
      </c>
      <c r="IH93" s="157">
        <v>48.518712258724221</v>
      </c>
      <c r="II93" s="157">
        <v>-566.00161425590329</v>
      </c>
      <c r="IJ93" s="157">
        <v>-814.31137424111523</v>
      </c>
      <c r="IK93" s="157">
        <v>360.23016515168911</v>
      </c>
      <c r="IL93" s="157">
        <v>-263.03014650800338</v>
      </c>
      <c r="IM93" s="157">
        <v>164.82111755220149</v>
      </c>
      <c r="IN93" s="157">
        <v>3834.1942206811027</v>
      </c>
      <c r="IO93" s="157">
        <v>-1367.9783080701272</v>
      </c>
      <c r="IP93" s="157">
        <v>0</v>
      </c>
      <c r="IQ93" s="157">
        <v>0</v>
      </c>
      <c r="IR93" s="157">
        <v>0</v>
      </c>
      <c r="IS93" s="157">
        <v>0</v>
      </c>
    </row>
    <row r="94" spans="1:253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7">
        <v>3266.1409289475941</v>
      </c>
      <c r="GY94" s="157">
        <v>342.5019818507559</v>
      </c>
      <c r="GZ94" s="157">
        <v>2748.0598944483913</v>
      </c>
      <c r="HA94" s="157">
        <v>5390.9115314327128</v>
      </c>
      <c r="HB94" s="157">
        <v>-2776.2330160242905</v>
      </c>
      <c r="HC94" s="157">
        <v>-565.62534609320312</v>
      </c>
      <c r="HD94" s="157">
        <v>-1616.3551832725097</v>
      </c>
      <c r="HE94" s="157">
        <v>-1112.0584639579429</v>
      </c>
      <c r="HF94" s="157">
        <v>-536.28480485630541</v>
      </c>
      <c r="HG94" s="157">
        <v>-345.62144534569092</v>
      </c>
      <c r="HH94" s="157">
        <v>-365.24388578577657</v>
      </c>
      <c r="HI94" s="157">
        <v>-113.21893284115195</v>
      </c>
      <c r="HJ94" s="162">
        <v>3433.8951257264794</v>
      </c>
      <c r="HK94" s="162">
        <v>-440.25021083215199</v>
      </c>
      <c r="HL94" s="162">
        <v>-1365.5765090262776</v>
      </c>
      <c r="HM94" s="162">
        <v>626.25425015708913</v>
      </c>
      <c r="HN94" s="162">
        <v>64.756355601629963</v>
      </c>
      <c r="HO94" s="162">
        <v>205.58172745113569</v>
      </c>
      <c r="HP94" s="162">
        <v>189.26097856154945</v>
      </c>
      <c r="HQ94" s="162">
        <v>-1198.2209410146645</v>
      </c>
      <c r="HR94" s="162">
        <v>-879.10302736273093</v>
      </c>
      <c r="HS94" s="162">
        <v>371.66950920663663</v>
      </c>
      <c r="HT94" s="162">
        <v>1748.6344477557814</v>
      </c>
      <c r="HU94" s="162">
        <v>-2366.7857926266497</v>
      </c>
      <c r="HV94" s="162">
        <v>1030.5354381443881</v>
      </c>
      <c r="HW94" s="162">
        <v>985.90775850551017</v>
      </c>
      <c r="HX94" s="162">
        <v>-1074.9725042965702</v>
      </c>
      <c r="HY94" s="162">
        <v>186.08550688797482</v>
      </c>
      <c r="HZ94" s="162">
        <v>2020.388411696184</v>
      </c>
      <c r="IA94" s="162">
        <v>-327.53974793110064</v>
      </c>
      <c r="IB94" s="162">
        <v>46.684215402668777</v>
      </c>
      <c r="IC94" s="162">
        <v>-650.47427473103596</v>
      </c>
      <c r="ID94" s="162">
        <v>788.51952395756803</v>
      </c>
      <c r="IE94" s="162">
        <v>1462.8463502967204</v>
      </c>
      <c r="IF94" s="162">
        <v>-1399.214401017369</v>
      </c>
      <c r="IG94" s="162">
        <v>-2318.042662246457</v>
      </c>
      <c r="IH94" s="157">
        <v>48.518712258724221</v>
      </c>
      <c r="II94" s="157">
        <v>-566.00161425590329</v>
      </c>
      <c r="IJ94" s="157">
        <v>-814.31137424111523</v>
      </c>
      <c r="IK94" s="157">
        <v>360.23016515168911</v>
      </c>
      <c r="IL94" s="157">
        <v>-263.03014650800338</v>
      </c>
      <c r="IM94" s="157">
        <v>164.82111755220149</v>
      </c>
      <c r="IN94" s="157">
        <v>3834.1942206811027</v>
      </c>
      <c r="IO94" s="157">
        <v>-1367.9783080701272</v>
      </c>
      <c r="IP94" s="157">
        <v>0</v>
      </c>
      <c r="IQ94" s="157">
        <v>0</v>
      </c>
      <c r="IR94" s="157">
        <v>0</v>
      </c>
      <c r="IS94" s="157">
        <v>0</v>
      </c>
    </row>
    <row r="95" spans="1:253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62"/>
      <c r="HK95" s="162"/>
      <c r="HL95" s="162"/>
      <c r="HM95" s="162"/>
      <c r="HN95" s="162"/>
      <c r="HO95" s="162"/>
      <c r="HP95" s="162"/>
      <c r="HQ95" s="162"/>
      <c r="HR95" s="162"/>
      <c r="HS95" s="162"/>
      <c r="HT95" s="162"/>
      <c r="HU95" s="162"/>
      <c r="HV95" s="162"/>
      <c r="HW95" s="162"/>
      <c r="HX95" s="162"/>
      <c r="HY95" s="162"/>
      <c r="HZ95" s="162"/>
      <c r="IA95" s="162"/>
      <c r="IB95" s="162"/>
      <c r="IC95" s="162"/>
      <c r="ID95" s="162"/>
      <c r="IE95" s="162"/>
      <c r="IF95" s="162"/>
      <c r="IG95" s="162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</row>
    <row r="96" spans="1:253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7">
        <v>960.5947279644065</v>
      </c>
      <c r="GY96" s="157">
        <v>175.22010403724482</v>
      </c>
      <c r="GZ96" s="157">
        <v>-487.4755044343915</v>
      </c>
      <c r="HA96" s="157">
        <v>-4862.6355861897136</v>
      </c>
      <c r="HB96" s="157">
        <v>1101.0024816602906</v>
      </c>
      <c r="HC96" s="157">
        <v>-268.90959841779613</v>
      </c>
      <c r="HD96" s="157">
        <v>1294.5984424985097</v>
      </c>
      <c r="HE96" s="157">
        <v>337.10061068694358</v>
      </c>
      <c r="HF96" s="157">
        <v>84.803435375305298</v>
      </c>
      <c r="HG96" s="157">
        <v>870.338254806691</v>
      </c>
      <c r="HH96" s="157">
        <v>1284.0032429677758</v>
      </c>
      <c r="HI96" s="157">
        <v>245.79583730615104</v>
      </c>
      <c r="HJ96" s="162">
        <v>1733.9195702505208</v>
      </c>
      <c r="HK96" s="162">
        <v>413.7793460851525</v>
      </c>
      <c r="HL96" s="162">
        <v>756.7178617992779</v>
      </c>
      <c r="HM96" s="162">
        <v>-531.86118927008897</v>
      </c>
      <c r="HN96" s="162">
        <v>-255.89022978062877</v>
      </c>
      <c r="HO96" s="162">
        <v>-65.921834517135494</v>
      </c>
      <c r="HP96" s="162">
        <v>-15.020396506549446</v>
      </c>
      <c r="HQ96" s="162">
        <v>387.97020380466455</v>
      </c>
      <c r="HR96" s="162">
        <v>226.9299582357304</v>
      </c>
      <c r="HS96" s="162">
        <v>-795.4543156576367</v>
      </c>
      <c r="HT96" s="162">
        <v>565.95476095721801</v>
      </c>
      <c r="HU96" s="162">
        <v>-449.06298196935086</v>
      </c>
      <c r="HV96" s="162">
        <v>-626.18356866138834</v>
      </c>
      <c r="HW96" s="162">
        <v>-1034.9046408815097</v>
      </c>
      <c r="HX96" s="162">
        <v>142.90850211957064</v>
      </c>
      <c r="HY96" s="162">
        <v>178.52491760302544</v>
      </c>
      <c r="HZ96" s="162">
        <v>237.24035652481552</v>
      </c>
      <c r="IA96" s="162">
        <v>180.77204934009995</v>
      </c>
      <c r="IB96" s="162">
        <v>224.39395651333001</v>
      </c>
      <c r="IC96" s="162">
        <v>-1.4335344449644936</v>
      </c>
      <c r="ID96" s="162">
        <v>49.325512994432074</v>
      </c>
      <c r="IE96" s="162">
        <v>-814.67075902672036</v>
      </c>
      <c r="IF96" s="162">
        <v>112.43334846436912</v>
      </c>
      <c r="IG96" s="162">
        <v>-676.71522229154505</v>
      </c>
      <c r="IH96" s="157">
        <v>2004.7665516992763</v>
      </c>
      <c r="II96" s="157">
        <v>-1550.8970604390965</v>
      </c>
      <c r="IJ96" s="157">
        <v>253.37200111611514</v>
      </c>
      <c r="IK96" s="157">
        <v>-83.981332067689209</v>
      </c>
      <c r="IL96" s="157">
        <v>226.71852073000264</v>
      </c>
      <c r="IM96" s="157">
        <v>-124.55651461820068</v>
      </c>
      <c r="IN96" s="157">
        <v>52.83941518789743</v>
      </c>
      <c r="IO96" s="157">
        <v>202.57052230712702</v>
      </c>
      <c r="IP96" s="157">
        <v>133.35435750200054</v>
      </c>
      <c r="IQ96" s="157">
        <v>-705.17527223300021</v>
      </c>
      <c r="IR96" s="157">
        <v>-814.82981272400002</v>
      </c>
      <c r="IS96" s="157">
        <v>-4435.7154553749997</v>
      </c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3"/>
      <c r="C102" s="223"/>
      <c r="D102" s="223"/>
      <c r="E102" s="223"/>
      <c r="F102" s="223"/>
      <c r="G102" s="223"/>
      <c r="H102" s="223"/>
      <c r="I102" s="223"/>
      <c r="J102" s="223"/>
      <c r="K102" s="223"/>
      <c r="L102" s="223"/>
      <c r="M102" s="223"/>
      <c r="N102" s="223"/>
      <c r="O102" s="223"/>
      <c r="P102" s="223"/>
      <c r="Q102" s="223"/>
      <c r="R102" s="223"/>
      <c r="S102" s="223"/>
      <c r="T102" s="223"/>
      <c r="U102" s="223"/>
      <c r="V102" s="223"/>
      <c r="W102" s="223"/>
      <c r="X102" s="223"/>
      <c r="Y102" s="223"/>
      <c r="Z102" s="223"/>
      <c r="AA102" s="223"/>
      <c r="AB102" s="223"/>
      <c r="AC102" s="223"/>
      <c r="AD102" s="223"/>
      <c r="AE102" s="223"/>
      <c r="AF102" s="223"/>
      <c r="AG102" s="223"/>
      <c r="AH102" s="223"/>
      <c r="AI102" s="223"/>
      <c r="AJ102" s="223"/>
      <c r="AK102" s="223"/>
      <c r="AL102" s="223"/>
      <c r="AM102" s="223"/>
      <c r="AN102" s="223"/>
      <c r="AO102" s="223"/>
      <c r="AP102" s="223"/>
      <c r="AQ102" s="223"/>
      <c r="AR102" s="223"/>
      <c r="AS102" s="223"/>
      <c r="AT102" s="223"/>
      <c r="AU102" s="223"/>
      <c r="AV102" s="223"/>
      <c r="AW102" s="223"/>
      <c r="AX102" s="223"/>
      <c r="AY102" s="223"/>
      <c r="AZ102" s="223"/>
      <c r="BA102" s="223"/>
      <c r="BB102" s="223"/>
      <c r="BC102" s="223"/>
      <c r="BD102" s="223"/>
      <c r="BE102" s="223"/>
      <c r="BF102" s="223"/>
      <c r="BG102" s="223"/>
      <c r="BH102" s="223"/>
      <c r="BI102" s="223"/>
      <c r="BJ102" s="223"/>
      <c r="BK102" s="223"/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  <c r="EQ102" s="223"/>
      <c r="ER102" s="223"/>
      <c r="ES102" s="223"/>
      <c r="ET102" s="223"/>
      <c r="EU102" s="223"/>
      <c r="EV102" s="223"/>
      <c r="EW102" s="223"/>
      <c r="EX102" s="223"/>
      <c r="EY102" s="223"/>
      <c r="EZ102" s="223"/>
      <c r="FA102" s="223"/>
      <c r="FB102" s="223"/>
      <c r="FC102" s="223"/>
      <c r="FD102" s="223"/>
      <c r="FE102" s="223"/>
      <c r="FF102" s="223"/>
      <c r="FG102" s="223"/>
      <c r="FH102" s="223"/>
      <c r="FI102" s="223"/>
      <c r="FJ102" s="223"/>
      <c r="FK102" s="223"/>
      <c r="FL102" s="223"/>
      <c r="FM102" s="223"/>
      <c r="FN102" s="223"/>
      <c r="FO102" s="223"/>
      <c r="FP102" s="223"/>
      <c r="FQ102" s="223"/>
      <c r="FR102" s="223"/>
      <c r="FS102" s="223"/>
      <c r="FT102" s="223"/>
      <c r="FU102" s="223"/>
      <c r="FV102" s="223"/>
      <c r="FW102" s="223"/>
      <c r="FX102" s="223"/>
      <c r="FY102" s="223"/>
      <c r="FZ102" s="223"/>
      <c r="GA102" s="223"/>
      <c r="GB102" s="223"/>
      <c r="GC102" s="223"/>
      <c r="GD102" s="223"/>
      <c r="GE102" s="223"/>
      <c r="GF102" s="223"/>
      <c r="GG102" s="223"/>
      <c r="GH102" s="223"/>
      <c r="GI102" s="223"/>
      <c r="GJ102" s="223"/>
      <c r="GK102" s="223"/>
      <c r="GL102" s="223"/>
      <c r="GM102" s="223"/>
      <c r="GN102" s="223"/>
      <c r="GO102" s="223"/>
      <c r="GP102" s="223"/>
      <c r="GQ102" s="223"/>
      <c r="GR102" s="223"/>
      <c r="GS102" s="223"/>
      <c r="GT102" s="223"/>
      <c r="GU102" s="223"/>
      <c r="GV102" s="223"/>
      <c r="GW102" s="223"/>
      <c r="GX102" s="223"/>
      <c r="GY102" s="223"/>
      <c r="GZ102" s="223"/>
      <c r="HA102" s="223"/>
      <c r="HB102" s="223"/>
      <c r="HC102" s="223"/>
      <c r="HD102" s="223"/>
      <c r="HE102" s="223"/>
      <c r="HF102" s="223"/>
      <c r="HG102" s="223"/>
      <c r="HH102" s="223"/>
      <c r="HI102" s="223"/>
      <c r="HJ102" s="223"/>
      <c r="HK102" s="223"/>
      <c r="HL102" s="223"/>
      <c r="HM102" s="223"/>
      <c r="HN102" s="223"/>
      <c r="HO102" s="223"/>
      <c r="HP102" s="223"/>
      <c r="HQ102" s="223"/>
      <c r="HR102" s="223"/>
      <c r="HS102" s="223"/>
      <c r="HT102" s="223"/>
      <c r="HU102" s="223"/>
      <c r="HV102" s="223"/>
      <c r="HW102" s="223"/>
      <c r="HX102" s="223"/>
      <c r="HY102" s="223"/>
      <c r="HZ102" s="223"/>
      <c r="IA102" s="223"/>
      <c r="IB102" s="223"/>
      <c r="IC102" s="223"/>
      <c r="ID102" s="223"/>
      <c r="IE102" s="223"/>
      <c r="IF102" s="223"/>
      <c r="IG102" s="223"/>
      <c r="IH102" s="223"/>
      <c r="II102" s="223"/>
      <c r="IJ102" s="223"/>
      <c r="IK102" s="223"/>
      <c r="IL102" s="223"/>
      <c r="IM102" s="223"/>
      <c r="IN102" s="223"/>
      <c r="IO102" s="223"/>
      <c r="IP102" s="223"/>
      <c r="IQ102" s="223"/>
      <c r="IR102" s="223"/>
      <c r="IS102" s="223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U50"/>
  <sheetViews>
    <sheetView showGridLines="0" topLeftCell="A25" workbookViewId="0">
      <selection activeCell="B33" sqref="B33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8" max="8" width="15.140625" customWidth="1"/>
    <col min="9" max="9" width="4.7109375" customWidth="1"/>
    <col min="10" max="10" width="10.28515625" bestFit="1" customWidth="1"/>
    <col min="11" max="11" width="12.7109375" bestFit="1" customWidth="1"/>
    <col min="12" max="12" width="11.42578125" bestFit="1" customWidth="1"/>
    <col min="13" max="13" width="21.7109375" hidden="1" customWidth="1"/>
    <col min="14" max="14" width="4.5703125" customWidth="1"/>
  </cols>
  <sheetData>
    <row r="2" spans="1:21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7" t="s">
        <v>70</v>
      </c>
      <c r="J2" s="67" t="s">
        <v>68</v>
      </c>
      <c r="K2" s="67" t="s">
        <v>83</v>
      </c>
      <c r="L2" s="67" t="s">
        <v>67</v>
      </c>
      <c r="M2" t="s">
        <v>169</v>
      </c>
    </row>
    <row r="3" spans="1:21" x14ac:dyDescent="0.25">
      <c r="A3" s="58">
        <v>1</v>
      </c>
      <c r="B3" s="59" t="s">
        <v>71</v>
      </c>
      <c r="D3" s="60">
        <v>2003</v>
      </c>
      <c r="E3" s="193">
        <v>49411.959699781924</v>
      </c>
      <c r="G3" s="60">
        <v>2003</v>
      </c>
      <c r="H3" s="61">
        <v>6435.5050000000001</v>
      </c>
      <c r="J3">
        <v>2020</v>
      </c>
      <c r="K3" s="154" t="s">
        <v>207</v>
      </c>
      <c r="L3" t="s">
        <v>82</v>
      </c>
      <c r="M3" s="65">
        <v>6771.0974251965126</v>
      </c>
      <c r="S3" s="65"/>
      <c r="U3" s="65"/>
    </row>
    <row r="4" spans="1:21" x14ac:dyDescent="0.25">
      <c r="A4" s="58">
        <v>2</v>
      </c>
      <c r="B4" s="59" t="s">
        <v>72</v>
      </c>
      <c r="D4" s="60">
        <v>2004</v>
      </c>
      <c r="E4" s="193">
        <v>57501.991731711008</v>
      </c>
      <c r="G4" s="60">
        <v>2004</v>
      </c>
      <c r="H4" s="61">
        <v>5968.743993506494</v>
      </c>
      <c r="J4">
        <v>2020</v>
      </c>
      <c r="K4" s="154" t="s">
        <v>206</v>
      </c>
      <c r="L4" t="s">
        <v>81</v>
      </c>
      <c r="M4" s="65">
        <v>6771.0974251965126</v>
      </c>
      <c r="O4" s="155" t="s">
        <v>67</v>
      </c>
      <c r="P4" s="155" t="s">
        <v>68</v>
      </c>
      <c r="Q4" s="155" t="s">
        <v>83</v>
      </c>
      <c r="S4" s="65"/>
      <c r="U4" s="65"/>
    </row>
    <row r="5" spans="1:21" x14ac:dyDescent="0.25">
      <c r="A5" s="58">
        <v>3</v>
      </c>
      <c r="B5" s="59" t="s">
        <v>73</v>
      </c>
      <c r="D5" s="60">
        <v>2005</v>
      </c>
      <c r="E5" s="193">
        <v>66335.828408449219</v>
      </c>
      <c r="G5" s="60">
        <v>2005</v>
      </c>
      <c r="H5" s="61">
        <v>6164.4231601731617</v>
      </c>
      <c r="J5">
        <v>2020</v>
      </c>
      <c r="K5" s="154" t="s">
        <v>205</v>
      </c>
      <c r="L5" t="s">
        <v>80</v>
      </c>
      <c r="M5" s="65">
        <v>6771.0974251965126</v>
      </c>
      <c r="O5" s="156" t="str">
        <f>VLOOKUP(MAX(J3:J100),$J$3:$M$100,2,0)</f>
        <v>dic</v>
      </c>
      <c r="P5" s="156" t="str">
        <f>MID(MAX(J3:J100),3,2)</f>
        <v>23</v>
      </c>
      <c r="Q5" s="156" t="str">
        <f>O5&amp;"-"&amp;P5</f>
        <v>dic-23</v>
      </c>
      <c r="S5" s="65" t="str">
        <f>VLOOKUP(MAX(J3:J100),$J$3:$M$100,3,0)</f>
        <v>Diciembre</v>
      </c>
      <c r="T5">
        <f>MAX(J3:J100)</f>
        <v>2023</v>
      </c>
      <c r="U5" s="194" t="str">
        <f>S5&amp;" "&amp;T5</f>
        <v>Diciembre 2023</v>
      </c>
    </row>
    <row r="6" spans="1:21" x14ac:dyDescent="0.25">
      <c r="A6" s="58">
        <v>4</v>
      </c>
      <c r="B6" s="59" t="s">
        <v>74</v>
      </c>
      <c r="D6" s="60">
        <v>2006</v>
      </c>
      <c r="E6" s="193">
        <v>75681.657797839813</v>
      </c>
      <c r="G6" s="60">
        <v>2006</v>
      </c>
      <c r="H6" s="61">
        <v>5620.3541571732358</v>
      </c>
      <c r="J6">
        <v>2020</v>
      </c>
      <c r="K6" s="154" t="s">
        <v>204</v>
      </c>
      <c r="L6" t="s">
        <v>79</v>
      </c>
      <c r="M6" s="65">
        <v>6771.0974251965126</v>
      </c>
      <c r="O6" s="156" t="str">
        <f>VLOOKUP(MAX(J3:J100)-1,$J$3:$M$100,2,0)</f>
        <v>dic</v>
      </c>
      <c r="P6" s="156" t="str">
        <f>MID(MAX(J3:J100)-1,3,2)</f>
        <v>22</v>
      </c>
      <c r="Q6" s="156" t="str">
        <f>O6&amp;"-"&amp;P6</f>
        <v>dic-22</v>
      </c>
      <c r="S6" s="65"/>
      <c r="U6" s="65"/>
    </row>
    <row r="7" spans="1:21" x14ac:dyDescent="0.25">
      <c r="A7" s="58">
        <v>5</v>
      </c>
      <c r="B7" s="59" t="s">
        <v>75</v>
      </c>
      <c r="D7" s="60">
        <v>2007</v>
      </c>
      <c r="E7" s="193">
        <v>89866.048799896729</v>
      </c>
      <c r="G7" s="60">
        <v>2007</v>
      </c>
      <c r="H7" s="61">
        <v>5019.7474025148513</v>
      </c>
      <c r="J7">
        <v>2020</v>
      </c>
      <c r="K7" s="154" t="s">
        <v>203</v>
      </c>
      <c r="L7" t="s">
        <v>78</v>
      </c>
      <c r="M7" s="65">
        <v>6771.0974251965126</v>
      </c>
      <c r="S7" s="65"/>
      <c r="U7" s="65"/>
    </row>
    <row r="8" spans="1:21" x14ac:dyDescent="0.25">
      <c r="A8" s="58">
        <v>6</v>
      </c>
      <c r="B8" s="59" t="s">
        <v>76</v>
      </c>
      <c r="D8" s="60">
        <v>2008</v>
      </c>
      <c r="E8" s="193">
        <v>107403.59062806917</v>
      </c>
      <c r="G8" s="60">
        <v>2008</v>
      </c>
      <c r="H8" s="61">
        <v>4347.2092327326882</v>
      </c>
      <c r="J8">
        <v>2020</v>
      </c>
      <c r="K8" s="154" t="s">
        <v>202</v>
      </c>
      <c r="L8" t="s">
        <v>77</v>
      </c>
      <c r="M8" s="65">
        <v>6771.0974251965126</v>
      </c>
      <c r="S8" s="65"/>
      <c r="U8" s="65"/>
    </row>
    <row r="9" spans="1:21" x14ac:dyDescent="0.25">
      <c r="A9" s="58">
        <v>7</v>
      </c>
      <c r="B9" s="59" t="s">
        <v>77</v>
      </c>
      <c r="D9" s="60">
        <v>2009</v>
      </c>
      <c r="E9" s="193">
        <v>111030.93359014504</v>
      </c>
      <c r="G9" s="60">
        <v>2009</v>
      </c>
      <c r="H9" s="61">
        <v>4956.7737994112422</v>
      </c>
      <c r="J9">
        <v>2020</v>
      </c>
      <c r="K9" s="154" t="s">
        <v>201</v>
      </c>
      <c r="L9" t="s">
        <v>76</v>
      </c>
      <c r="M9" s="65">
        <v>6771.0974251965126</v>
      </c>
      <c r="S9" s="65"/>
      <c r="U9" s="65"/>
    </row>
    <row r="10" spans="1:21" x14ac:dyDescent="0.25">
      <c r="A10" s="58">
        <v>8</v>
      </c>
      <c r="B10" s="59" t="s">
        <v>78</v>
      </c>
      <c r="D10" s="60">
        <v>2010</v>
      </c>
      <c r="E10" s="193">
        <v>129092.8834800366</v>
      </c>
      <c r="G10" s="60">
        <v>2010</v>
      </c>
      <c r="H10" s="61">
        <v>4733.6298160173164</v>
      </c>
      <c r="J10">
        <v>2020</v>
      </c>
      <c r="K10" s="154" t="s">
        <v>200</v>
      </c>
      <c r="L10" t="s">
        <v>75</v>
      </c>
      <c r="M10" s="65">
        <v>6771.0974251965126</v>
      </c>
      <c r="S10" s="65"/>
      <c r="U10" s="65"/>
    </row>
    <row r="11" spans="1:21" x14ac:dyDescent="0.25">
      <c r="A11" s="58">
        <v>9</v>
      </c>
      <c r="B11" s="59" t="s">
        <v>79</v>
      </c>
      <c r="D11" s="60">
        <v>2011</v>
      </c>
      <c r="E11" s="193">
        <v>141486.44939257129</v>
      </c>
      <c r="G11" s="60">
        <v>2011</v>
      </c>
      <c r="H11" s="61">
        <v>4187.3393635604152</v>
      </c>
      <c r="J11">
        <v>2020</v>
      </c>
      <c r="K11" s="154" t="s">
        <v>199</v>
      </c>
      <c r="L11" t="s">
        <v>74</v>
      </c>
      <c r="M11" s="65">
        <v>6771.0974251965126</v>
      </c>
      <c r="S11" s="65"/>
      <c r="U11" s="65"/>
    </row>
    <row r="12" spans="1:21" x14ac:dyDescent="0.25">
      <c r="A12" s="58">
        <v>10</v>
      </c>
      <c r="B12" s="59" t="s">
        <v>80</v>
      </c>
      <c r="D12" s="60">
        <v>2012</v>
      </c>
      <c r="E12" s="193">
        <v>147225.50609466466</v>
      </c>
      <c r="G12" s="60">
        <v>2012</v>
      </c>
      <c r="H12" s="61">
        <v>4418.1935489342322</v>
      </c>
      <c r="J12">
        <v>2020</v>
      </c>
      <c r="K12" s="154" t="s">
        <v>198</v>
      </c>
      <c r="L12" t="s">
        <v>73</v>
      </c>
      <c r="M12" s="65">
        <v>6771.0974251965126</v>
      </c>
      <c r="S12" s="65"/>
      <c r="U12" s="65"/>
    </row>
    <row r="13" spans="1:21" x14ac:dyDescent="0.25">
      <c r="A13" s="58">
        <v>11</v>
      </c>
      <c r="B13" s="59" t="s">
        <v>81</v>
      </c>
      <c r="D13" s="60">
        <v>2013</v>
      </c>
      <c r="E13" s="193">
        <v>166350.80510745419</v>
      </c>
      <c r="G13" s="60">
        <v>2013</v>
      </c>
      <c r="H13" s="61">
        <v>4303.5727905966605</v>
      </c>
      <c r="J13">
        <v>2020</v>
      </c>
      <c r="K13" s="154" t="s">
        <v>197</v>
      </c>
      <c r="L13" t="s">
        <v>72</v>
      </c>
      <c r="M13" s="65">
        <v>6771.0974251965126</v>
      </c>
      <c r="S13" s="65"/>
      <c r="U13" s="65"/>
    </row>
    <row r="14" spans="1:21" x14ac:dyDescent="0.25">
      <c r="A14" s="62">
        <v>12</v>
      </c>
      <c r="B14" s="63" t="s">
        <v>82</v>
      </c>
      <c r="D14" s="60">
        <v>2014</v>
      </c>
      <c r="E14" s="193">
        <v>180174.06096624577</v>
      </c>
      <c r="G14" s="60">
        <v>2014</v>
      </c>
      <c r="H14" s="61">
        <v>4462.2382870900065</v>
      </c>
      <c r="J14">
        <v>2020</v>
      </c>
      <c r="K14" s="154" t="s">
        <v>196</v>
      </c>
      <c r="L14" t="s">
        <v>71</v>
      </c>
      <c r="M14" s="65">
        <v>6771.0974251965126</v>
      </c>
      <c r="S14" s="65"/>
      <c r="U14" s="65"/>
    </row>
    <row r="15" spans="1:21" x14ac:dyDescent="0.25">
      <c r="D15" s="60">
        <v>2015</v>
      </c>
      <c r="E15" s="193">
        <v>188477.32697742901</v>
      </c>
      <c r="G15" s="60">
        <v>2015</v>
      </c>
      <c r="H15" s="61">
        <v>5204.92080811087</v>
      </c>
      <c r="J15">
        <v>2021</v>
      </c>
      <c r="K15" s="154" t="s">
        <v>207</v>
      </c>
      <c r="L15" t="s">
        <v>82</v>
      </c>
      <c r="M15" s="65">
        <v>6774.1627348484899</v>
      </c>
      <c r="S15" s="65"/>
      <c r="U15" s="65"/>
    </row>
    <row r="16" spans="1:21" x14ac:dyDescent="0.25">
      <c r="D16" s="60">
        <v>2016</v>
      </c>
      <c r="E16" s="193">
        <v>204647.27307504832</v>
      </c>
      <c r="G16" s="60">
        <v>2016</v>
      </c>
      <c r="H16" s="61">
        <v>5670.5408979978356</v>
      </c>
      <c r="J16">
        <v>2021</v>
      </c>
      <c r="K16" s="154" t="s">
        <v>206</v>
      </c>
      <c r="L16" t="s">
        <v>81</v>
      </c>
      <c r="M16" s="65">
        <v>6774.1627348484899</v>
      </c>
      <c r="S16" s="65"/>
      <c r="U16" s="65"/>
    </row>
    <row r="17" spans="4:21" x14ac:dyDescent="0.25">
      <c r="D17" s="60">
        <v>2017</v>
      </c>
      <c r="E17" s="193">
        <v>219122.27720283097</v>
      </c>
      <c r="G17" s="60">
        <v>2017</v>
      </c>
      <c r="H17" s="61">
        <v>5618.9334516428025</v>
      </c>
      <c r="J17">
        <v>2021</v>
      </c>
      <c r="K17" s="154" t="s">
        <v>205</v>
      </c>
      <c r="L17" t="s">
        <v>80</v>
      </c>
      <c r="M17" s="65">
        <v>6774.1627348484899</v>
      </c>
      <c r="S17" s="65"/>
      <c r="U17" s="65"/>
    </row>
    <row r="18" spans="4:21" x14ac:dyDescent="0.25">
      <c r="D18" s="60">
        <v>2018</v>
      </c>
      <c r="E18" s="193">
        <v>230576.47747041125</v>
      </c>
      <c r="G18" s="60">
        <v>2018</v>
      </c>
      <c r="H18" s="61">
        <v>5732.1045776589453</v>
      </c>
      <c r="J18">
        <v>2021</v>
      </c>
      <c r="K18" s="154" t="s">
        <v>204</v>
      </c>
      <c r="L18" t="s">
        <v>79</v>
      </c>
      <c r="M18" s="65">
        <v>6774.1627348484899</v>
      </c>
      <c r="S18" s="65"/>
      <c r="U18" s="65"/>
    </row>
    <row r="19" spans="4:21" x14ac:dyDescent="0.25">
      <c r="D19" s="60">
        <v>2019</v>
      </c>
      <c r="E19" s="193">
        <v>236681.49706074136</v>
      </c>
      <c r="G19" s="60">
        <v>2019</v>
      </c>
      <c r="H19" s="61">
        <v>6240.7220576092332</v>
      </c>
      <c r="J19">
        <v>2021</v>
      </c>
      <c r="K19" s="154" t="s">
        <v>203</v>
      </c>
      <c r="L19" t="s">
        <v>78</v>
      </c>
      <c r="M19" s="65">
        <v>6774.1627348484899</v>
      </c>
      <c r="S19" s="65"/>
      <c r="U19" s="65"/>
    </row>
    <row r="20" spans="4:21" x14ac:dyDescent="0.25">
      <c r="D20" s="60">
        <v>2020</v>
      </c>
      <c r="E20" s="193">
        <v>239914.72879376091</v>
      </c>
      <c r="G20" s="60">
        <v>2020</v>
      </c>
      <c r="H20" s="61">
        <v>6771.0974251965126</v>
      </c>
      <c r="J20">
        <v>2021</v>
      </c>
      <c r="K20" s="154" t="s">
        <v>202</v>
      </c>
      <c r="L20" t="s">
        <v>77</v>
      </c>
      <c r="M20" s="65">
        <v>6774.1627348484899</v>
      </c>
      <c r="R20" s="65"/>
      <c r="S20" s="65"/>
      <c r="U20" s="65"/>
    </row>
    <row r="21" spans="4:21" x14ac:dyDescent="0.25">
      <c r="D21" s="60">
        <v>2021</v>
      </c>
      <c r="E21" s="193">
        <v>270633.89619649498</v>
      </c>
      <c r="G21" s="60">
        <v>2021</v>
      </c>
      <c r="H21" s="61">
        <v>6774.1627348484899</v>
      </c>
      <c r="J21">
        <v>2021</v>
      </c>
      <c r="K21" s="154" t="s">
        <v>201</v>
      </c>
      <c r="L21" t="s">
        <v>76</v>
      </c>
      <c r="M21" s="65">
        <v>6774.1627348484899</v>
      </c>
      <c r="R21" s="65"/>
      <c r="S21" s="65"/>
      <c r="U21" s="65"/>
    </row>
    <row r="22" spans="4:21" x14ac:dyDescent="0.25">
      <c r="D22" s="60">
        <v>2022</v>
      </c>
      <c r="E22" s="193">
        <v>292946.78898127569</v>
      </c>
      <c r="G22" s="60">
        <v>2022</v>
      </c>
      <c r="H22" s="61">
        <v>6982.7523777669203</v>
      </c>
      <c r="J22">
        <v>2021</v>
      </c>
      <c r="K22" s="154" t="s">
        <v>200</v>
      </c>
      <c r="L22" t="s">
        <v>75</v>
      </c>
      <c r="M22" s="65">
        <v>6774.1627348484899</v>
      </c>
      <c r="R22" s="65"/>
      <c r="U22" s="65"/>
    </row>
    <row r="23" spans="4:21" x14ac:dyDescent="0.25">
      <c r="D23" s="60">
        <v>2023</v>
      </c>
      <c r="E23" s="196">
        <v>315724.48448247759</v>
      </c>
      <c r="F23" s="65"/>
      <c r="G23" s="60">
        <v>2023</v>
      </c>
      <c r="H23" s="171">
        <v>7284.6593111521006</v>
      </c>
      <c r="J23">
        <v>2021</v>
      </c>
      <c r="K23" s="154" t="s">
        <v>199</v>
      </c>
      <c r="L23" t="s">
        <v>74</v>
      </c>
      <c r="M23" s="65">
        <v>6774.1627348484899</v>
      </c>
    </row>
    <row r="24" spans="4:21" x14ac:dyDescent="0.25">
      <c r="J24">
        <v>2021</v>
      </c>
      <c r="K24" s="154" t="s">
        <v>198</v>
      </c>
      <c r="L24" t="s">
        <v>73</v>
      </c>
      <c r="M24" s="65">
        <v>6774.1627348484899</v>
      </c>
    </row>
    <row r="25" spans="4:21" x14ac:dyDescent="0.25">
      <c r="H25" s="65"/>
      <c r="J25">
        <v>2021</v>
      </c>
      <c r="K25" s="154" t="s">
        <v>197</v>
      </c>
      <c r="L25" t="s">
        <v>72</v>
      </c>
      <c r="M25" s="65">
        <v>6774.1627348484899</v>
      </c>
    </row>
    <row r="26" spans="4:21" x14ac:dyDescent="0.25">
      <c r="F26" s="64"/>
      <c r="G26" s="64"/>
      <c r="H26" s="65"/>
      <c r="I26" s="64"/>
      <c r="J26">
        <v>2021</v>
      </c>
      <c r="K26" s="154" t="s">
        <v>196</v>
      </c>
      <c r="L26" t="s">
        <v>71</v>
      </c>
      <c r="M26" s="65">
        <v>6774.1627348484899</v>
      </c>
    </row>
    <row r="27" spans="4:21" x14ac:dyDescent="0.25">
      <c r="H27" s="65"/>
      <c r="J27">
        <v>2022</v>
      </c>
      <c r="K27" s="154" t="s">
        <v>207</v>
      </c>
      <c r="L27" t="s">
        <v>82</v>
      </c>
      <c r="M27" s="65">
        <v>6982.7523777669203</v>
      </c>
    </row>
    <row r="28" spans="4:21" x14ac:dyDescent="0.25">
      <c r="H28" s="65"/>
      <c r="J28">
        <v>2022</v>
      </c>
      <c r="K28" s="154" t="s">
        <v>206</v>
      </c>
      <c r="L28" t="s">
        <v>81</v>
      </c>
      <c r="M28" s="65">
        <v>6982.7523777669203</v>
      </c>
    </row>
    <row r="29" spans="4:21" x14ac:dyDescent="0.25">
      <c r="H29" s="65"/>
      <c r="J29">
        <v>2022</v>
      </c>
      <c r="K29" s="154" t="s">
        <v>205</v>
      </c>
      <c r="L29" t="s">
        <v>80</v>
      </c>
      <c r="M29" s="65">
        <v>6982.7523777669203</v>
      </c>
    </row>
    <row r="30" spans="4:21" x14ac:dyDescent="0.25">
      <c r="H30" s="65"/>
      <c r="J30">
        <v>2022</v>
      </c>
      <c r="K30" s="154" t="s">
        <v>204</v>
      </c>
      <c r="L30" t="s">
        <v>79</v>
      </c>
      <c r="M30" s="65">
        <v>6982.7523777669203</v>
      </c>
    </row>
    <row r="31" spans="4:21" x14ac:dyDescent="0.25">
      <c r="H31" s="65"/>
      <c r="J31">
        <v>2022</v>
      </c>
      <c r="K31" s="154" t="s">
        <v>203</v>
      </c>
      <c r="L31" t="s">
        <v>78</v>
      </c>
      <c r="M31" s="65">
        <v>6982.7523777669203</v>
      </c>
    </row>
    <row r="32" spans="4:21" x14ac:dyDescent="0.25">
      <c r="H32" s="65"/>
      <c r="J32">
        <v>2022</v>
      </c>
      <c r="K32" s="154" t="s">
        <v>202</v>
      </c>
      <c r="L32" t="s">
        <v>77</v>
      </c>
      <c r="M32" s="65">
        <v>6982.7523777669203</v>
      </c>
    </row>
    <row r="33" spans="8:13" x14ac:dyDescent="0.25">
      <c r="H33" s="65"/>
      <c r="J33">
        <v>2022</v>
      </c>
      <c r="K33" s="154" t="s">
        <v>201</v>
      </c>
      <c r="L33" t="s">
        <v>76</v>
      </c>
      <c r="M33" s="65">
        <v>6982.7523777669203</v>
      </c>
    </row>
    <row r="34" spans="8:13" x14ac:dyDescent="0.25">
      <c r="H34" s="65"/>
      <c r="J34">
        <v>2022</v>
      </c>
      <c r="K34" s="154" t="s">
        <v>200</v>
      </c>
      <c r="L34" t="s">
        <v>75</v>
      </c>
      <c r="M34" s="65">
        <v>6982.7523777669203</v>
      </c>
    </row>
    <row r="35" spans="8:13" x14ac:dyDescent="0.25">
      <c r="H35" s="65"/>
      <c r="J35">
        <v>2022</v>
      </c>
      <c r="K35" s="154" t="s">
        <v>199</v>
      </c>
      <c r="L35" t="s">
        <v>74</v>
      </c>
      <c r="M35" s="65">
        <v>6982.7523777669203</v>
      </c>
    </row>
    <row r="36" spans="8:13" x14ac:dyDescent="0.25">
      <c r="H36" s="65"/>
      <c r="J36">
        <v>2022</v>
      </c>
      <c r="K36" s="154" t="s">
        <v>198</v>
      </c>
      <c r="L36" t="s">
        <v>73</v>
      </c>
      <c r="M36" s="65">
        <v>6982.7523777669203</v>
      </c>
    </row>
    <row r="37" spans="8:13" x14ac:dyDescent="0.25">
      <c r="H37" s="65"/>
      <c r="J37">
        <v>2022</v>
      </c>
      <c r="K37" s="154" t="s">
        <v>197</v>
      </c>
      <c r="L37" t="s">
        <v>72</v>
      </c>
      <c r="M37" s="65">
        <v>6982.7523777669203</v>
      </c>
    </row>
    <row r="38" spans="8:13" x14ac:dyDescent="0.25">
      <c r="H38" s="65"/>
      <c r="J38">
        <v>2022</v>
      </c>
      <c r="K38" s="154" t="s">
        <v>196</v>
      </c>
      <c r="L38" t="s">
        <v>71</v>
      </c>
      <c r="M38" s="65">
        <v>6982.7523777669203</v>
      </c>
    </row>
    <row r="39" spans="8:13" x14ac:dyDescent="0.25">
      <c r="J39">
        <v>2023</v>
      </c>
      <c r="K39" s="154" t="s">
        <v>207</v>
      </c>
      <c r="L39" t="s">
        <v>82</v>
      </c>
      <c r="M39" s="65">
        <v>7284.6593111521006</v>
      </c>
    </row>
    <row r="40" spans="8:13" x14ac:dyDescent="0.25">
      <c r="J40">
        <v>2023</v>
      </c>
      <c r="K40" s="154" t="s">
        <v>206</v>
      </c>
      <c r="L40" t="s">
        <v>81</v>
      </c>
      <c r="M40" s="65">
        <v>7284.6593111521006</v>
      </c>
    </row>
    <row r="41" spans="8:13" x14ac:dyDescent="0.25">
      <c r="J41">
        <v>2023</v>
      </c>
      <c r="K41" s="154" t="s">
        <v>205</v>
      </c>
      <c r="L41" t="s">
        <v>80</v>
      </c>
      <c r="M41" s="65">
        <v>7284.6593111521006</v>
      </c>
    </row>
    <row r="42" spans="8:13" x14ac:dyDescent="0.25">
      <c r="J42">
        <v>2023</v>
      </c>
      <c r="K42" s="154" t="s">
        <v>204</v>
      </c>
      <c r="L42" t="s">
        <v>79</v>
      </c>
      <c r="M42" s="65">
        <v>7284.6593111521006</v>
      </c>
    </row>
    <row r="43" spans="8:13" x14ac:dyDescent="0.25">
      <c r="J43">
        <v>2023</v>
      </c>
      <c r="K43" s="154" t="s">
        <v>203</v>
      </c>
      <c r="L43" t="s">
        <v>78</v>
      </c>
      <c r="M43" s="65">
        <v>7284.6593111521006</v>
      </c>
    </row>
    <row r="44" spans="8:13" x14ac:dyDescent="0.25">
      <c r="J44">
        <v>2023</v>
      </c>
      <c r="K44" s="154" t="s">
        <v>202</v>
      </c>
      <c r="L44" t="s">
        <v>77</v>
      </c>
      <c r="M44" s="65">
        <v>7284.6593111521006</v>
      </c>
    </row>
    <row r="45" spans="8:13" x14ac:dyDescent="0.25">
      <c r="J45">
        <v>2023</v>
      </c>
      <c r="K45" s="154" t="s">
        <v>201</v>
      </c>
      <c r="L45" t="s">
        <v>76</v>
      </c>
      <c r="M45" s="65">
        <v>7284.6593111521006</v>
      </c>
    </row>
    <row r="46" spans="8:13" x14ac:dyDescent="0.25">
      <c r="J46">
        <v>2023</v>
      </c>
      <c r="K46" s="154" t="s">
        <v>200</v>
      </c>
      <c r="L46" t="s">
        <v>75</v>
      </c>
      <c r="M46" s="65">
        <v>7284.6593111521006</v>
      </c>
    </row>
    <row r="47" spans="8:13" x14ac:dyDescent="0.25">
      <c r="J47">
        <v>2023</v>
      </c>
      <c r="K47" s="154" t="s">
        <v>199</v>
      </c>
      <c r="L47" t="s">
        <v>74</v>
      </c>
      <c r="M47" s="65">
        <v>7284.6593111521006</v>
      </c>
    </row>
    <row r="48" spans="8:13" x14ac:dyDescent="0.25">
      <c r="J48">
        <v>2023</v>
      </c>
      <c r="K48" s="154" t="s">
        <v>198</v>
      </c>
      <c r="L48" t="s">
        <v>73</v>
      </c>
      <c r="M48" s="65">
        <v>7284.6593111521006</v>
      </c>
    </row>
    <row r="49" spans="10:13" x14ac:dyDescent="0.25">
      <c r="J49">
        <v>2023</v>
      </c>
      <c r="K49" s="154" t="s">
        <v>197</v>
      </c>
      <c r="L49" t="s">
        <v>72</v>
      </c>
      <c r="M49" s="65">
        <v>7284.6593111521006</v>
      </c>
    </row>
    <row r="50" spans="10:13" x14ac:dyDescent="0.25">
      <c r="J50">
        <v>2023</v>
      </c>
      <c r="K50" s="154" t="s">
        <v>196</v>
      </c>
      <c r="L50" t="s">
        <v>71</v>
      </c>
      <c r="M50" s="65">
        <v>7284.6593111521006</v>
      </c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1 0 ] ] > < / C u s t o m C o n t e n t > < / G e m i n i > 
</file>

<file path=customXml/item11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 2 0 2 2 - 0 5 - 0 1 T 1 8 : 1 2 : 5 6 . 4 7 0 2 9 5 5 - 0 4 : 0 0 < / L a s t P r o c e s s e d T i m e > < / D a t a M o d e l i n g S a n d b o x . S e r i a l i z e d S a n d b o x E r r o r C a c h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0CFDE4F-EE17-40AB-BBE0-A28B70674B90}">
  <ds:schemaRefs/>
</ds:datastoreItem>
</file>

<file path=customXml/itemProps10.xml><?xml version="1.0" encoding="utf-8"?>
<ds:datastoreItem xmlns:ds="http://schemas.openxmlformats.org/officeDocument/2006/customXml" ds:itemID="{217AB91E-AD52-41E2-B912-281CDA0D17B6}">
  <ds:schemaRefs/>
</ds:datastoreItem>
</file>

<file path=customXml/itemProps11.xml><?xml version="1.0" encoding="utf-8"?>
<ds:datastoreItem xmlns:ds="http://schemas.openxmlformats.org/officeDocument/2006/customXml" ds:itemID="{445DC530-7859-4056-894E-08F6F82B9DD0}">
  <ds:schemaRefs/>
</ds:datastoreItem>
</file>

<file path=customXml/itemProps12.xml><?xml version="1.0" encoding="utf-8"?>
<ds:datastoreItem xmlns:ds="http://schemas.openxmlformats.org/officeDocument/2006/customXml" ds:itemID="{8C31DAE3-5F21-4DCF-A926-47905889BF68}">
  <ds:schemaRefs/>
</ds:datastoreItem>
</file>

<file path=customXml/itemProps13.xml><?xml version="1.0" encoding="utf-8"?>
<ds:datastoreItem xmlns:ds="http://schemas.openxmlformats.org/officeDocument/2006/customXml" ds:itemID="{520A2E4E-0DE2-41D8-A1F3-4E044C06BDA1}">
  <ds:schemaRefs/>
</ds:datastoreItem>
</file>

<file path=customXml/itemProps14.xml><?xml version="1.0" encoding="utf-8"?>
<ds:datastoreItem xmlns:ds="http://schemas.openxmlformats.org/officeDocument/2006/customXml" ds:itemID="{68E4673A-CC9A-4463-8FAC-6BAF77E1D203}">
  <ds:schemaRefs/>
</ds:datastoreItem>
</file>

<file path=customXml/itemProps15.xml><?xml version="1.0" encoding="utf-8"?>
<ds:datastoreItem xmlns:ds="http://schemas.openxmlformats.org/officeDocument/2006/customXml" ds:itemID="{AB6881DC-FBD3-4574-A7C0-855830DB3323}">
  <ds:schemaRefs/>
</ds:datastoreItem>
</file>

<file path=customXml/itemProps16.xml><?xml version="1.0" encoding="utf-8"?>
<ds:datastoreItem xmlns:ds="http://schemas.openxmlformats.org/officeDocument/2006/customXml" ds:itemID="{09DA31A5-2855-46DE-A245-F2BD0AA69D44}">
  <ds:schemaRefs/>
</ds:datastoreItem>
</file>

<file path=customXml/itemProps2.xml><?xml version="1.0" encoding="utf-8"?>
<ds:datastoreItem xmlns:ds="http://schemas.openxmlformats.org/officeDocument/2006/customXml" ds:itemID="{C9ED2703-034F-4E3F-8390-7F59E2A9AA6C}">
  <ds:schemaRefs/>
</ds:datastoreItem>
</file>

<file path=customXml/itemProps3.xml><?xml version="1.0" encoding="utf-8"?>
<ds:datastoreItem xmlns:ds="http://schemas.openxmlformats.org/officeDocument/2006/customXml" ds:itemID="{3E711774-95B6-4A82-984E-8287B4BFC2D7}">
  <ds:schemaRefs/>
</ds:datastoreItem>
</file>

<file path=customXml/itemProps4.xml><?xml version="1.0" encoding="utf-8"?>
<ds:datastoreItem xmlns:ds="http://schemas.openxmlformats.org/officeDocument/2006/customXml" ds:itemID="{2C48D2A5-D46F-4402-94C2-7C771042B6BE}">
  <ds:schemaRefs/>
</ds:datastoreItem>
</file>

<file path=customXml/itemProps5.xml><?xml version="1.0" encoding="utf-8"?>
<ds:datastoreItem xmlns:ds="http://schemas.openxmlformats.org/officeDocument/2006/customXml" ds:itemID="{2B27D2BE-DB0C-442A-9B9A-319DB9737AF5}">
  <ds:schemaRefs/>
</ds:datastoreItem>
</file>

<file path=customXml/itemProps6.xml><?xml version="1.0" encoding="utf-8"?>
<ds:datastoreItem xmlns:ds="http://schemas.openxmlformats.org/officeDocument/2006/customXml" ds:itemID="{39784B48-2F0D-4D5C-85AC-0F6C8D383958}">
  <ds:schemaRefs/>
</ds:datastoreItem>
</file>

<file path=customXml/itemProps7.xml><?xml version="1.0" encoding="utf-8"?>
<ds:datastoreItem xmlns:ds="http://schemas.openxmlformats.org/officeDocument/2006/customXml" ds:itemID="{08E51D19-2E06-4AAD-A876-484C0F00036C}">
  <ds:schemaRefs/>
</ds:datastoreItem>
</file>

<file path=customXml/itemProps8.xml><?xml version="1.0" encoding="utf-8"?>
<ds:datastoreItem xmlns:ds="http://schemas.openxmlformats.org/officeDocument/2006/customXml" ds:itemID="{E79C05DC-125D-4105-978D-57DCAE16C8F3}">
  <ds:schemaRefs/>
</ds:datastoreItem>
</file>

<file path=customXml/itemProps9.xml><?xml version="1.0" encoding="utf-8"?>
<ds:datastoreItem xmlns:ds="http://schemas.openxmlformats.org/officeDocument/2006/customXml" ds:itemID="{9DE93DF6-EED4-443F-BEFB-DF5CA26D3E86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4</vt:i4>
      </vt:variant>
    </vt:vector>
  </HeadingPairs>
  <TitlesOfParts>
    <vt:vector size="10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DPMF</dc:creator>
  <cp:lastModifiedBy>Maria Pintos</cp:lastModifiedBy>
  <dcterms:created xsi:type="dcterms:W3CDTF">2020-10-13T14:35:46Z</dcterms:created>
  <dcterms:modified xsi:type="dcterms:W3CDTF">2024-01-02T16:18:53Z</dcterms:modified>
</cp:coreProperties>
</file>