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4\Publicaciones\Resultado de Subastas\"/>
    </mc:Choice>
  </mc:AlternateContent>
  <bookViews>
    <workbookView xWindow="0" yWindow="0" windowWidth="28800" windowHeight="12435"/>
  </bookViews>
  <sheets>
    <sheet name="Subastas" sheetId="4" r:id="rId1"/>
    <sheet name="2006" sheetId="21" r:id="rId2"/>
    <sheet name="2007" sheetId="22" r:id="rId3"/>
    <sheet name="2008" sheetId="23" r:id="rId4"/>
    <sheet name="2009" sheetId="24" r:id="rId5"/>
    <sheet name="2010" sheetId="25" r:id="rId6"/>
    <sheet name="2012" sheetId="26" r:id="rId7"/>
    <sheet name="2013" sheetId="27" r:id="rId8"/>
    <sheet name="2014" sheetId="28" r:id="rId9"/>
    <sheet name="2015" sheetId="2" r:id="rId10"/>
    <sheet name="2016" sheetId="13" r:id="rId11"/>
    <sheet name="2017" sheetId="29" r:id="rId12"/>
    <sheet name="2018" sheetId="15" r:id="rId13"/>
    <sheet name="2019" sheetId="16" r:id="rId14"/>
    <sheet name="2020" sheetId="17" r:id="rId15"/>
    <sheet name="2021" sheetId="18" r:id="rId16"/>
    <sheet name="2022" sheetId="19" r:id="rId17"/>
    <sheet name="2023" sheetId="20" r:id="rId18"/>
    <sheet name="2024" sheetId="31" r:id="rId19"/>
    <sheet name="C.F." sheetId="1" r:id="rId20"/>
  </sheets>
  <definedNames>
    <definedName name="_2006">#REF!</definedName>
    <definedName name="_2006A112052009">'C.F.'!$D$14</definedName>
    <definedName name="_2006A207122009_14_95">'C.F.'!$D$17</definedName>
    <definedName name="_2006A207122009_15">'C.F.'!$D$18</definedName>
    <definedName name="_2006B112052009_8_89">'C.F.'!$D$15</definedName>
    <definedName name="_2006B112052009_8_9">'C.F.'!$D$16</definedName>
    <definedName name="_2006B207122009_8_5">'C.F.'!$D$19</definedName>
    <definedName name="_2006B207122009_8_57">'C.F.'!$D$20</definedName>
    <definedName name="_2006B207122009_8_65">'C.F.'!$D$21</definedName>
    <definedName name="_2006B207122009_8_67">'C.F.'!$D$22</definedName>
    <definedName name="_2006B207122009_8_68">'C.F.'!$D$23</definedName>
    <definedName name="_2006B207122009_8_73">'C.F.'!$D$24</definedName>
    <definedName name="_2006B207122009_8_74">'C.F.'!$D$25</definedName>
    <definedName name="_2006B207122009_8_75">'C.F.'!$D$26</definedName>
    <definedName name="_2006B207122009_8_79">'C.F.'!$D$27</definedName>
    <definedName name="_2007">#REF!</definedName>
    <definedName name="_2007A1116032010_14_4">'C.F.'!$D$28</definedName>
    <definedName name="_2007A1116032010_14_49">'C.F.'!$D$29</definedName>
    <definedName name="_2007A1116032010_14_5">'C.F.'!$D$30</definedName>
    <definedName name="_2007A1116032010_14_6">'C.F.'!$D$31</definedName>
    <definedName name="_2007A1116032010_14_65">'C.F.'!$D$32</definedName>
    <definedName name="_2007A223112010_11">'C.F.'!$D$35</definedName>
    <definedName name="_2007A223112010_11_74">'C.F.'!$D$36</definedName>
    <definedName name="_2007A223112010_11_75">'C.F.'!$D$37</definedName>
    <definedName name="_2007A223112010_11_89">'C.F.'!$D$38</definedName>
    <definedName name="_2007A223112010_11_9">'C.F.'!$D$39</definedName>
    <definedName name="_2007A223112010_11_98">'C.F.'!$D$40</definedName>
    <definedName name="_2007A223112010_12_14">'C.F.'!$D$41</definedName>
    <definedName name="_2007A223112010_12_24">'C.F.'!$D$42</definedName>
    <definedName name="_2007A223112010_12_25">'C.F.'!$D$43</definedName>
    <definedName name="_2007A223112010_12_35">'C.F.'!$D$44</definedName>
    <definedName name="_2007A223112010_12_37">'C.F.'!$D$45</definedName>
    <definedName name="_2007A223112010_12_39">'C.F.'!$D$46</definedName>
    <definedName name="_2007A223112010_12_4">'C.F.'!$D$47</definedName>
    <definedName name="_2007A223112010_12_43">'C.F.'!$D$48</definedName>
    <definedName name="_2007A223112010_12_45">'C.F.'!$D$49</definedName>
    <definedName name="_2007A223112010_12_48">'C.F.'!$D$50</definedName>
    <definedName name="_2007A223112010_12_5">'C.F.'!$D$51</definedName>
    <definedName name="_2007B1116032010_8_39">'C.F.'!$D$33</definedName>
    <definedName name="_2007B1116032010_8_4">'C.F.'!$D$34</definedName>
    <definedName name="_2008">#REF!</definedName>
    <definedName name="_2008A112032011">'C.F.'!$D$52</definedName>
    <definedName name="_2008B112032011_8">'C.F.'!$D$53</definedName>
    <definedName name="_2008B112032011_8_1">'C.F.'!$D$54</definedName>
    <definedName name="_2008B112032011_8_14">'C.F.'!$D$55</definedName>
    <definedName name="_2008B112032011_8_15">'C.F.'!$D$56</definedName>
    <definedName name="_2008B112032011_8_19">'C.F.'!$D$57</definedName>
    <definedName name="_2008B112032011_8_2">'C.F.'!$D$58</definedName>
    <definedName name="_2008B112032011_8_24">'C.F.'!$D$59</definedName>
    <definedName name="_2008B112032011_8_25">'C.F.'!$D$60</definedName>
    <definedName name="_2009">#REF!</definedName>
    <definedName name="_2009A112052010_4">'C.F.'!$D$61</definedName>
    <definedName name="_2009A112052011_5">'C.F.'!$D$62</definedName>
    <definedName name="_2009A112052011_5_1">'C.F.'!$D$63</definedName>
    <definedName name="_2009A112052011_5_2">'C.F.'!$D$64</definedName>
    <definedName name="_2009A112052011_5_3">'C.F.'!$D$65</definedName>
    <definedName name="_2009A112052011_5_4">'C.F.'!$D$66</definedName>
    <definedName name="_2009A112052011_5_5">'C.F.'!$D$67</definedName>
    <definedName name="_2009A112052011_5_6">'C.F.'!$D$68</definedName>
    <definedName name="_2009A112052011_5_7">'C.F.'!$D$69</definedName>
    <definedName name="_2009A112052011_5_8">'C.F.'!$D$70</definedName>
    <definedName name="_2009A112052011_5_9">'C.F.'!$D$71</definedName>
    <definedName name="_2009A112052012_6_1">'C.F.'!$D$72</definedName>
    <definedName name="_2009A112052012_6_25">'C.F.'!$D$73</definedName>
    <definedName name="_2009A112052012_6_4">'C.F.'!$D$74</definedName>
    <definedName name="_2009A112052012_6_55">'C.F.'!$D$75</definedName>
    <definedName name="_2009A112052012_6_7">'C.F.'!$D$76</definedName>
    <definedName name="_2009A112052012_6_85">'C.F.'!$D$77</definedName>
    <definedName name="_2009A227052010_4">'C.F.'!$D$78</definedName>
    <definedName name="_2009A227052011_5_8">'C.F.'!$D$79</definedName>
    <definedName name="_2009A227052011_5_9">'C.F.'!$D$80</definedName>
    <definedName name="_2009A227052011_5_95">'C.F.'!$D$81</definedName>
    <definedName name="_2009A227052012_6_9">'C.F.'!$D$82</definedName>
    <definedName name="_2009A227052012_6_95">'C.F.'!$D$83</definedName>
    <definedName name="_2009A301102011_5">'C.F.'!$D$84</definedName>
    <definedName name="_2009A301102011_5_8">'C.F.'!$D$85</definedName>
    <definedName name="_2009A301102012_6_8">'C.F.'!$D$86</definedName>
    <definedName name="_2009A301102012_6_95">'C.F.'!$D$87</definedName>
    <definedName name="_2009A301102012_7">'C.F.'!$D$88</definedName>
    <definedName name="_2009A301102013_7_9">'C.F.'!$D$89</definedName>
    <definedName name="_2009A301102013_7_95">'C.F.'!$D$90</definedName>
    <definedName name="_2009A301102013_8">'C.F.'!$D$91</definedName>
    <definedName name="_2010">#REF!</definedName>
    <definedName name="_2010A126032011_3_8">'C.F.'!$D$92</definedName>
    <definedName name="_2010A126032011_3_85">'C.F.'!$D$93</definedName>
    <definedName name="_2010A126032011_4">'C.F.'!$D$94</definedName>
    <definedName name="_2010A126032012_5_7">'C.F.'!$D$95</definedName>
    <definedName name="_2010A126032012_5_8">'C.F.'!$D$96</definedName>
    <definedName name="_2010A126032012_5_85">'C.F.'!$D$97</definedName>
    <definedName name="_2010A126032012_5_9">'C.F.'!$D$98</definedName>
    <definedName name="_2010A126032012_6">'C.F.'!$D$99</definedName>
    <definedName name="_2010A126032013_6_95">'C.F.'!$D$100</definedName>
    <definedName name="_2010A126032014_7_95">'C.F.'!$D$101</definedName>
    <definedName name="_2010A126032014_8">'C.F.'!$D$102</definedName>
    <definedName name="_2010A126032015_9">'C.F.'!$D$103</definedName>
    <definedName name="_2010A226062013_7_1">'C.F.'!$D$104</definedName>
    <definedName name="_2010A226062013_7_2">'C.F.'!$D$105</definedName>
    <definedName name="_2012">#REF!</definedName>
    <definedName name="_2012A126032016_8_49">'C.F.'!$D$116</definedName>
    <definedName name="_2012A126032016_8_75">'C.F.'!$D$117</definedName>
    <definedName name="_2012A126032017_10_0">'C.F.'!$D$128</definedName>
    <definedName name="_2012A126032017_9_73">'C.F.'!$D$126</definedName>
    <definedName name="_2012A126032017_9_75">'C.F.'!$D$127</definedName>
    <definedName name="_2012A126062015_7_74">'C.F.'!$D$110</definedName>
    <definedName name="_2012A126062015_8_25">'C.F.'!$D$111</definedName>
    <definedName name="_2012A126062016_8_74">'C.F.'!$D$118</definedName>
    <definedName name="_2012A126062016_9_00">'C.F.'!$D$119</definedName>
    <definedName name="_2012A126092014_6_99">'C.F.'!$D$106</definedName>
    <definedName name="_2012A126092014_7_50">'C.F.'!$D$107</definedName>
    <definedName name="_2012A126092015_7_99">'C.F.'!$D$112</definedName>
    <definedName name="_2012A126092015_8_50">'C.F.'!$D$113</definedName>
    <definedName name="_2012A126092016_8_97">'C.F.'!$D$120</definedName>
    <definedName name="_2012A126092016_8_99">'C.F.'!$D$121</definedName>
    <definedName name="_2012A126092016_9_25">'C.F.'!$D$122</definedName>
    <definedName name="_2012A126112014_7_24">'C.F.'!$D$108</definedName>
    <definedName name="_2012A126112014_7_75">'C.F.'!$D$109</definedName>
    <definedName name="_2012A126112015_8_24">'C.F.'!$D$114</definedName>
    <definedName name="_2012A126112015_8_75">'C.F.'!$D$115</definedName>
    <definedName name="_2012A126112016_9_22">'C.F.'!$D$123</definedName>
    <definedName name="_2012A126112016_9_24">'C.F.'!$D$124</definedName>
    <definedName name="_2012A126112016_9_50">'C.F.'!$D$125</definedName>
    <definedName name="_2012A217072015">'C.F.'!$D$129</definedName>
    <definedName name="_2012A217072016">'C.F.'!$D$130</definedName>
    <definedName name="_2012A217072017">'C.F.'!$D$131</definedName>
    <definedName name="_2012A413092017">'C.F.'!$D$135</definedName>
    <definedName name="_2012A414092015">'C.F.'!$D$134</definedName>
    <definedName name="_2012A623102016">'C.F.'!$D$140</definedName>
    <definedName name="_2012A623102017">'C.F.'!$D$141</definedName>
    <definedName name="_2012A624102015">'C.F.'!$D$139</definedName>
    <definedName name="_2012A722112016">'C.F.'!$D$143</definedName>
    <definedName name="_2012A722112017">'C.F.'!$D$144</definedName>
    <definedName name="_2012A723112015">'C.F.'!$D$142</definedName>
    <definedName name="_2012A930052014">'C.F.'!$D$145</definedName>
    <definedName name="_2013">#REF!</definedName>
    <definedName name="_2013A113032015">'C.F.'!$D$152</definedName>
    <definedName name="_2013A113032016">'C.F.'!$D$153</definedName>
    <definedName name="_2013A113032017">'C.F.'!$D$154</definedName>
    <definedName name="_2013A113032018">'C.F.'!$D$155</definedName>
    <definedName name="_2013A128022015">'C.F.'!$D$148</definedName>
    <definedName name="_2013A128022016">'C.F.'!$D$149</definedName>
    <definedName name="_2013A128022017">'C.F.'!$D$150</definedName>
    <definedName name="_2013A128022018">'C.F.'!$D$151</definedName>
    <definedName name="_2013A220062016">'C.F.'!$D$156</definedName>
    <definedName name="_2013A220062017">'C.F.'!$D$157</definedName>
    <definedName name="_2013A220062018">'C.F.'!$D$158</definedName>
    <definedName name="_2013A305112014">'C.F.'!$D$159</definedName>
    <definedName name="_2013A41_26092014">'C.F.'!$D$160</definedName>
    <definedName name="_2013A42_26092014">'C.F.'!$D$161</definedName>
    <definedName name="_2013A43_26092014">'C.F.'!$D$162</definedName>
    <definedName name="_2013A44_26092014">'C.F.'!$D$163</definedName>
    <definedName name="_2014">#REF!</definedName>
    <definedName name="_2014BTPA_23012016">'C.F.'!$D$168</definedName>
    <definedName name="_2014BTPA_26022016">'C.F.'!$D$164</definedName>
    <definedName name="_2014BTPA_26022017">'C.F.'!$D$165</definedName>
    <definedName name="_2014BTPA_26022018">'C.F.'!$D$166</definedName>
    <definedName name="_2014BTPA_26022019">'C.F.'!$D$167</definedName>
    <definedName name="_2015">'2015'!$B$5</definedName>
    <definedName name="_2015BTPA_04022018">'C.F.'!$D$172</definedName>
    <definedName name="_2015BTPA_04022019">'C.F.'!$D$173</definedName>
    <definedName name="_2015BTPA_04022020">'C.F.'!$D$174</definedName>
    <definedName name="_2016">'2016'!$B$6</definedName>
    <definedName name="_2016BTPA_20012018">'C.F.'!$D$178</definedName>
    <definedName name="_2016BTPA_27122018">'C.F.'!$D$182</definedName>
    <definedName name="_2016BTPA_28072019">'C.F.'!$D$179</definedName>
    <definedName name="_2017">#REF!</definedName>
    <definedName name="_2024">'2024'!$B$8:$M$8</definedName>
    <definedName name="_xlnm._FilterDatabase" localSheetId="9" hidden="1">'2015'!$B$8:$N$39</definedName>
    <definedName name="_xlnm._FilterDatabase" localSheetId="10" hidden="1">'2016'!$B$9:$N$33</definedName>
    <definedName name="_xlnm._FilterDatabase" localSheetId="12" hidden="1">'2018'!$C$10:$L$25</definedName>
    <definedName name="_xlnm._FilterDatabase" localSheetId="13" hidden="1">'2019'!$B$11:$L$44</definedName>
    <definedName name="_xlnm._FilterDatabase" localSheetId="14" hidden="1">'2020'!$B$11:$M$11</definedName>
    <definedName name="_xlnm._FilterDatabase" localSheetId="15" hidden="1">'2021'!$B$11:$M$40</definedName>
    <definedName name="_xlnm._FilterDatabase" localSheetId="16" hidden="1">'2022'!$B$11:$M$31</definedName>
    <definedName name="_xlnm._FilterDatabase" localSheetId="17" hidden="1">'2023'!$B$11:$M$26</definedName>
    <definedName name="_xlnm._FilterDatabase" localSheetId="18" hidden="1">'2024'!$B$11:$M$21</definedName>
    <definedName name="_xlnm._FilterDatabase" localSheetId="19" hidden="1">'C.F.'!$B$13:$O$197</definedName>
    <definedName name="_xlnm._FilterDatabase" localSheetId="0" hidden="1">Subastas!#REF!</definedName>
    <definedName name="CondicFinanc">'C.F.'!$B$11</definedName>
    <definedName name="PYTNA01F1024">'C.F.'!$D$132</definedName>
    <definedName name="PYTNA01F1412">'C.F.'!$D$136</definedName>
    <definedName name="PYTNA01F1701">'C.F.'!$D$146</definedName>
    <definedName name="PYTNA01F3617">'C.F.'!$D$169</definedName>
    <definedName name="PYTNA01F4367">'C.F.'!$D$175</definedName>
    <definedName name="PYTNA01F4482">'C.F.'!$D$196</definedName>
    <definedName name="PYTNA01F6057">'C.F.'!$D$180</definedName>
    <definedName name="PYTNA01F7667">'C.F.'!$D$183</definedName>
    <definedName name="PYTNA02F1030">'C.F.'!$D$133</definedName>
    <definedName name="PYTNA02F1428">'C.F.'!$D$137</definedName>
    <definedName name="PYTNA02F1717">'C.F.'!$D$147</definedName>
    <definedName name="PYTNA02F3624">'C.F.'!$D$170</definedName>
    <definedName name="PYTNA02F4374">'C.F.'!$D$176</definedName>
    <definedName name="PYTNA02F4499">'C.F.'!$D$197</definedName>
    <definedName name="PYTNA02F6064">'C.F.'!$D$181</definedName>
    <definedName name="PYTNA02F7674">'C.F.'!$D$184</definedName>
    <definedName name="PYTNA03F1434">'C.F.'!$D$138</definedName>
    <definedName name="PYTNA03F3631">'C.F.'!$D$171</definedName>
    <definedName name="PYTNA03F4399">'C.F.'!$D$177</definedName>
    <definedName name="subasta">Subastas!$B$6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0" i="1" l="1"/>
  <c r="N199" i="1"/>
  <c r="N198" i="1"/>
  <c r="E21" i="31" l="1"/>
  <c r="J21" i="31"/>
  <c r="O198" i="1" l="1"/>
  <c r="O199" i="1" l="1"/>
  <c r="O200" i="1"/>
  <c r="N196" i="1" l="1"/>
  <c r="N197" i="1"/>
  <c r="N195" i="1"/>
  <c r="B24" i="31" l="1"/>
  <c r="E26" i="20"/>
  <c r="J26" i="20"/>
  <c r="B29" i="29" l="1"/>
  <c r="B46" i="2"/>
  <c r="B59" i="28"/>
  <c r="B37" i="27"/>
  <c r="B58" i="26"/>
  <c r="B27" i="25"/>
  <c r="B44" i="24"/>
  <c r="B22" i="23"/>
  <c r="B37" i="22"/>
  <c r="B27" i="21"/>
  <c r="B202" i="1" l="1"/>
  <c r="B29" i="20"/>
  <c r="B34" i="19"/>
  <c r="B43" i="18"/>
  <c r="B45" i="17"/>
  <c r="B49" i="16"/>
  <c r="B29" i="15"/>
  <c r="B40" i="13"/>
  <c r="O196" i="1" l="1"/>
  <c r="O197" i="1" l="1"/>
  <c r="O54" i="1" l="1"/>
  <c r="O55" i="1"/>
  <c r="O56" i="1"/>
  <c r="O57" i="1"/>
  <c r="O58" i="1"/>
  <c r="O59" i="1"/>
  <c r="O60" i="1"/>
  <c r="O5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33" i="1"/>
  <c r="O21" i="1"/>
  <c r="O22" i="1"/>
  <c r="O23" i="1"/>
  <c r="O24" i="1"/>
  <c r="O25" i="1"/>
  <c r="O26" i="1"/>
  <c r="O27" i="1"/>
  <c r="O20" i="1"/>
  <c r="O19" i="1"/>
  <c r="O16" i="1"/>
  <c r="O15" i="1"/>
  <c r="O17" i="1"/>
  <c r="O18" i="1"/>
  <c r="O28" i="1"/>
  <c r="O29" i="1"/>
  <c r="O30" i="1"/>
  <c r="O31" i="1"/>
  <c r="O32" i="1"/>
  <c r="O14" i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O195" i="1"/>
  <c r="E31" i="19" l="1"/>
  <c r="J31" i="19"/>
  <c r="J40" i="18" l="1"/>
  <c r="E40" i="18"/>
  <c r="J42" i="17" l="1"/>
  <c r="E42" i="17"/>
  <c r="C40" i="17" l="1"/>
  <c r="C37" i="17" l="1"/>
  <c r="C30" i="17" l="1"/>
  <c r="E46" i="16" l="1"/>
  <c r="I46" i="16"/>
  <c r="C16" i="16" l="1"/>
  <c r="C17" i="16"/>
  <c r="C18" i="16"/>
  <c r="C19" i="16"/>
  <c r="I26" i="15" l="1"/>
  <c r="E26" i="15" l="1"/>
  <c r="F39" i="2" l="1"/>
  <c r="K33" i="13" l="1"/>
  <c r="F33" i="13"/>
  <c r="K39" i="2" l="1"/>
  <c r="H11" i="13" l="1"/>
  <c r="H10" i="13"/>
  <c r="F162" i="1" l="1"/>
  <c r="F161" i="1" l="1"/>
  <c r="F160" i="1"/>
  <c r="F159" i="1" l="1"/>
</calcChain>
</file>

<file path=xl/sharedStrings.xml><?xml version="1.0" encoding="utf-8"?>
<sst xmlns="http://schemas.openxmlformats.org/spreadsheetml/2006/main" count="2483" uniqueCount="294">
  <si>
    <t>Fecha de emisión</t>
  </si>
  <si>
    <t>Moneda</t>
  </si>
  <si>
    <t>Tasa nominal</t>
  </si>
  <si>
    <t>Plazo (años)</t>
  </si>
  <si>
    <t>Agente de colocación</t>
  </si>
  <si>
    <t>Fecha de vencimiento</t>
  </si>
  <si>
    <t xml:space="preserve"> PYG </t>
  </si>
  <si>
    <t>BCP</t>
  </si>
  <si>
    <t xml:space="preserve"> USD </t>
  </si>
  <si>
    <t>BVPASA</t>
  </si>
  <si>
    <t>MH</t>
  </si>
  <si>
    <t>PYG</t>
  </si>
  <si>
    <t>Fecha de subasta</t>
  </si>
  <si>
    <t>Cantidad de ofertas</t>
  </si>
  <si>
    <t>-</t>
  </si>
  <si>
    <t>Tasa/Precio mínima/o</t>
  </si>
  <si>
    <t>Tasa/Precio máxima/o</t>
  </si>
  <si>
    <t>Código DEPO / ISIN</t>
  </si>
  <si>
    <t>2015BTPA-04022018</t>
  </si>
  <si>
    <t>2015BTPA-04022019</t>
  </si>
  <si>
    <t>2015BTPA-04022020</t>
  </si>
  <si>
    <t>2014BTPA-26022016</t>
  </si>
  <si>
    <t>2014BTPA-26022017</t>
  </si>
  <si>
    <t>2014BTPA-26022018</t>
  </si>
  <si>
    <t>2014BTPA-26022019</t>
  </si>
  <si>
    <t>2014BTPA-23012016</t>
  </si>
  <si>
    <t>PYTNA01F3617</t>
  </si>
  <si>
    <t>PYTNA02F3624</t>
  </si>
  <si>
    <t>PYTNA03F3631</t>
  </si>
  <si>
    <t>PYTNA01F4367</t>
  </si>
  <si>
    <t>PYTNA02F4374</t>
  </si>
  <si>
    <t>PYTNA03F4399</t>
  </si>
  <si>
    <t>RESULTADO DE SUBASTAS DE BONOS DEL TESORO 2015</t>
  </si>
  <si>
    <t>DEPO-BCP</t>
  </si>
  <si>
    <t>SEN-BVPASA</t>
  </si>
  <si>
    <t>Monto licitado (Gs.)</t>
  </si>
  <si>
    <t>Monto adjudicado (Gs.)</t>
  </si>
  <si>
    <t>CONDICIONES FINANCIERAS</t>
  </si>
  <si>
    <t>Monto propuesto (Gs.)</t>
  </si>
  <si>
    <t>2013A113032017</t>
  </si>
  <si>
    <t>2013A113032018</t>
  </si>
  <si>
    <t>2013A128022015</t>
  </si>
  <si>
    <t>2013A128022016</t>
  </si>
  <si>
    <t>2013A128022017</t>
  </si>
  <si>
    <t>2013A128022018</t>
  </si>
  <si>
    <t>2013A113032015</t>
  </si>
  <si>
    <t>2013A113032016</t>
  </si>
  <si>
    <t>2013A220062016</t>
  </si>
  <si>
    <t>2013A220062017</t>
  </si>
  <si>
    <t>2013A220062018</t>
  </si>
  <si>
    <t>2013A305112014</t>
  </si>
  <si>
    <t>2013A42-26092014</t>
  </si>
  <si>
    <t>2013A41-26092014</t>
  </si>
  <si>
    <t>2013A43-26092014</t>
  </si>
  <si>
    <t>2013A44-26092014</t>
  </si>
  <si>
    <t>Título físico</t>
  </si>
  <si>
    <t>Título desmaterializado</t>
  </si>
  <si>
    <t>2012A126092014-6,99</t>
  </si>
  <si>
    <t>2012A126092014-7,50</t>
  </si>
  <si>
    <t>2012A126112014-7,24</t>
  </si>
  <si>
    <t>2012A126112014-7,75</t>
  </si>
  <si>
    <t>2012A126062015-7,74</t>
  </si>
  <si>
    <t>2012A126062015-8,25</t>
  </si>
  <si>
    <t>2012A126092015-7,99</t>
  </si>
  <si>
    <t>2012A126092015-8,50</t>
  </si>
  <si>
    <t>2012A126112015-8,24</t>
  </si>
  <si>
    <t>2012A126112015-8,75</t>
  </si>
  <si>
    <t>2012A126032016-8,49</t>
  </si>
  <si>
    <t>2012A126062016-8,74</t>
  </si>
  <si>
    <t>2012A126062016-9,00</t>
  </si>
  <si>
    <t>2012A126092016-8,97</t>
  </si>
  <si>
    <t>2012A126092016-8,99</t>
  </si>
  <si>
    <t>2012A126092016-9,25</t>
  </si>
  <si>
    <t>2012A126112016-9,22</t>
  </si>
  <si>
    <t>2012A126112016-9,24</t>
  </si>
  <si>
    <t>2012A126112016-9,50</t>
  </si>
  <si>
    <t>2012A126032017-9,73</t>
  </si>
  <si>
    <t>2012A126032017-9,75</t>
  </si>
  <si>
    <t>2012A126032017-10,0</t>
  </si>
  <si>
    <t>2012A126032016-8,75</t>
  </si>
  <si>
    <t>2012A217072015</t>
  </si>
  <si>
    <t>2012A217072016</t>
  </si>
  <si>
    <t>2012A217072017</t>
  </si>
  <si>
    <r>
      <t xml:space="preserve">Plataforma de negociación </t>
    </r>
    <r>
      <rPr>
        <b/>
        <vertAlign val="superscript"/>
        <sz val="10"/>
        <color theme="1"/>
        <rFont val="Calibri"/>
        <family val="2"/>
        <scheme val="minor"/>
      </rPr>
      <t>(*)</t>
    </r>
  </si>
  <si>
    <t>PYTNA01F1024</t>
  </si>
  <si>
    <t>PYTNA02F1030</t>
  </si>
  <si>
    <t>2012A414092015</t>
  </si>
  <si>
    <t>2012A413092017</t>
  </si>
  <si>
    <t>PYTNA01F1412</t>
  </si>
  <si>
    <t>PYTNA02F1428</t>
  </si>
  <si>
    <t>PYTNA03F1434</t>
  </si>
  <si>
    <t>2012A624102015</t>
  </si>
  <si>
    <t>2012A623102016</t>
  </si>
  <si>
    <t>2012A623102017</t>
  </si>
  <si>
    <t>2012A723112015</t>
  </si>
  <si>
    <t>2012A722112016</t>
  </si>
  <si>
    <t>2012A722112017</t>
  </si>
  <si>
    <t>2012A930052014</t>
  </si>
  <si>
    <t>PYTNA02F1717</t>
  </si>
  <si>
    <t>PYTNA01F1701</t>
  </si>
  <si>
    <t>2010A126032011-3,8</t>
  </si>
  <si>
    <t>2010A126032011-3,85</t>
  </si>
  <si>
    <t>2010A126032011-4</t>
  </si>
  <si>
    <t>2010A126032012-5,7</t>
  </si>
  <si>
    <t>2010A126032012-5,8</t>
  </si>
  <si>
    <t>2010A126032012-5,85</t>
  </si>
  <si>
    <t>2010A126032012-5,9</t>
  </si>
  <si>
    <t>2010A126032012-6</t>
  </si>
  <si>
    <t>2010A126032013-6,95</t>
  </si>
  <si>
    <t>2010A126032014-7,95</t>
  </si>
  <si>
    <t>2010A126032014-8</t>
  </si>
  <si>
    <t>2010A126032015-9</t>
  </si>
  <si>
    <t>2010A226062013-7,1</t>
  </si>
  <si>
    <t>2010A226062013-7,2</t>
  </si>
  <si>
    <t>2009A112052010-4</t>
  </si>
  <si>
    <t>2009A112052011-5</t>
  </si>
  <si>
    <t>2009A112052011-5,1</t>
  </si>
  <si>
    <t>2009A112052011-5,2</t>
  </si>
  <si>
    <t>2009A112052011-5,3</t>
  </si>
  <si>
    <t>2009A112052011-5,4</t>
  </si>
  <si>
    <t>2009A112052011-5,5</t>
  </si>
  <si>
    <t>2009A112052011-5,6</t>
  </si>
  <si>
    <t>2009A112052011-5,7</t>
  </si>
  <si>
    <t>2009A112052011-5,8</t>
  </si>
  <si>
    <t>2009A112052011-5,9</t>
  </si>
  <si>
    <t>2009A112052012-6,1</t>
  </si>
  <si>
    <t>2009A112052012-6,25</t>
  </si>
  <si>
    <t>2009A112052012-6,4</t>
  </si>
  <si>
    <t>2009A112052012-6,55</t>
  </si>
  <si>
    <t>2009A112052012-6,7</t>
  </si>
  <si>
    <t>2009A112052012-6,85</t>
  </si>
  <si>
    <t>2009A301102011-5</t>
  </si>
  <si>
    <t>2009A301102011-5,8</t>
  </si>
  <si>
    <t>2009A301102012-6,8</t>
  </si>
  <si>
    <t>2009A301102012-6,95</t>
  </si>
  <si>
    <t>2009A301102012-7</t>
  </si>
  <si>
    <t>2009A301102013-7,9</t>
  </si>
  <si>
    <t>2009A301102013-7,95</t>
  </si>
  <si>
    <t>2009A301102013-8</t>
  </si>
  <si>
    <t>29705/2010</t>
  </si>
  <si>
    <t>2009A227052010-4</t>
  </si>
  <si>
    <t>2009A227052011-5,8</t>
  </si>
  <si>
    <t>2009A227052011-5,9</t>
  </si>
  <si>
    <t>2009A227052011-5,95</t>
  </si>
  <si>
    <t>2009A227052012-6,9</t>
  </si>
  <si>
    <t>2009A227052012-6,95</t>
  </si>
  <si>
    <t>2008A112032011</t>
  </si>
  <si>
    <t>2008B112032011-8</t>
  </si>
  <si>
    <t>2008B112032011-8,1</t>
  </si>
  <si>
    <t>2008B112032011-8,14</t>
  </si>
  <si>
    <t>2008B112032011-8,15</t>
  </si>
  <si>
    <t>2008B112032011-8,2</t>
  </si>
  <si>
    <t>2008B112032011-8,24</t>
  </si>
  <si>
    <t>2008B112032011-8,25</t>
  </si>
  <si>
    <t>2008B112032011-8,19</t>
  </si>
  <si>
    <t>Valor nominal de cada serie</t>
  </si>
  <si>
    <t>Formato del título</t>
  </si>
  <si>
    <t>$ 500</t>
  </si>
  <si>
    <t>2007A1116032010-14,4</t>
  </si>
  <si>
    <t>2007A1116032010-14,49</t>
  </si>
  <si>
    <t>2007A1116032010-14,5</t>
  </si>
  <si>
    <t>2007A1116032010-14,6</t>
  </si>
  <si>
    <t>2007A1116032010-14,65</t>
  </si>
  <si>
    <t>2007B1116032010-8,39</t>
  </si>
  <si>
    <t>2007B1116032010-8,4</t>
  </si>
  <si>
    <t>2007A223112010-11</t>
  </si>
  <si>
    <t>2007A223112010-11,74</t>
  </si>
  <si>
    <t>2007A223112010-11,75</t>
  </si>
  <si>
    <t>2007A223112010-11,89</t>
  </si>
  <si>
    <t>2007A223112010-11,9</t>
  </si>
  <si>
    <t>2007A223112010-11,98</t>
  </si>
  <si>
    <t>2007A223112010-12,14</t>
  </si>
  <si>
    <t>2007A223112010-12,24</t>
  </si>
  <si>
    <t>2007A223112010-12,25</t>
  </si>
  <si>
    <t>2007A223112010-12,35</t>
  </si>
  <si>
    <t>2007A223112010-12,37</t>
  </si>
  <si>
    <t>2007A223112010-12,39</t>
  </si>
  <si>
    <t>2007A223112010-12,4</t>
  </si>
  <si>
    <t>2007A223112010-12,43</t>
  </si>
  <si>
    <t>2007A223112010-12,45</t>
  </si>
  <si>
    <t>2007A223112010-12,48</t>
  </si>
  <si>
    <t>2007A223112010-12,5</t>
  </si>
  <si>
    <t>2006A112052009</t>
  </si>
  <si>
    <t>2006B112052009-8,89</t>
  </si>
  <si>
    <t>2006B112052009-8,9</t>
  </si>
  <si>
    <t>2006B207122009-8,5</t>
  </si>
  <si>
    <t>2006A207122009-14,95</t>
  </si>
  <si>
    <t>2006A207122009-15</t>
  </si>
  <si>
    <t>2006B207122009-8,57</t>
  </si>
  <si>
    <t>2006B207122009-8,65</t>
  </si>
  <si>
    <t>2006B207122009-8,67</t>
  </si>
  <si>
    <t>2006B207122009-8,68</t>
  </si>
  <si>
    <t>2006B207122009-8,73</t>
  </si>
  <si>
    <t>2006B207122009-8,74</t>
  </si>
  <si>
    <t>2006B207122009-8,75</t>
  </si>
  <si>
    <t>2006B207122009-8,79</t>
  </si>
  <si>
    <t xml:space="preserve">RESULTADO DE SUBASTAS DE BONOS DEL TESORO </t>
  </si>
  <si>
    <t>Condiciones financieras</t>
  </si>
  <si>
    <t xml:space="preserve">Obs: En el 2011 no se realizó ninguna subastas de títulos. </t>
  </si>
  <si>
    <t>PYTNA01F6057</t>
  </si>
  <si>
    <t>PYTNA02F6064</t>
  </si>
  <si>
    <t>RESULTADO DE SUBASTAS DE BONOS DEL TESORO 2016</t>
  </si>
  <si>
    <t>2016BTPA-20012018</t>
  </si>
  <si>
    <t>2016BTPA-28072019</t>
  </si>
  <si>
    <t>Monto adjudicado</t>
  </si>
  <si>
    <t>Pago de intereses</t>
  </si>
  <si>
    <t>Semestral</t>
  </si>
  <si>
    <t>Amortización</t>
  </si>
  <si>
    <t>Al vencimiento</t>
  </si>
  <si>
    <t>Ofertas recibidas</t>
  </si>
  <si>
    <t>Ofertas adjudicadas</t>
  </si>
  <si>
    <r>
      <t xml:space="preserve">Plataforma de negociación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</si>
  <si>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 xml:space="preserve">Tasa/Precio de corte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</si>
  <si>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 xml:space="preserve">Tasa de mercado 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</si>
  <si>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 xml:space="preserve">TIR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</si>
  <si>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r>
      <rPr>
        <vertAlign val="superscript"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 Las subastas a través del BCP se realizan por competencia de tasas; y las que se realizan a través de la BVPASA, por precios (precio sucio). </t>
    </r>
  </si>
  <si>
    <r>
      <rPr>
        <vertAlign val="superscript"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</si>
  <si>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DEPO= Depositaria de Valores del Banco Central del Paraguay (BCP); SEN= Sistema Electrónico de Negociación de la Bolsa de Valores y Productos de Asunción S.A. (BVPASA). </t>
    </r>
  </si>
  <si>
    <t>TOTAL (Gs.)</t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</si>
  <si>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Representa la tasa de interés que cotiza el mercado financiero en la fecha de subasta (correspondiente al precio y tasa de corte). </t>
    </r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</si>
  <si>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Representa la tasa de interés que cotiza el mercado en la fecha de subasta (correspondiente al precio de corte). </t>
    </r>
  </si>
  <si>
    <t>2016BTPA-27122018</t>
  </si>
  <si>
    <t>PYTNA01F7667</t>
  </si>
  <si>
    <t>Precio de corte</t>
  </si>
  <si>
    <t>Precio mínimo</t>
  </si>
  <si>
    <t>Precio máximo</t>
  </si>
  <si>
    <t>Agente de custodia</t>
  </si>
  <si>
    <t>PYTNA02F7674</t>
  </si>
  <si>
    <t>Código DEPO/ ISIN</t>
  </si>
  <si>
    <t>2017BTPA-09112021</t>
  </si>
  <si>
    <t>2017BTPA-09112022</t>
  </si>
  <si>
    <t>2017BTPA-09112023</t>
  </si>
  <si>
    <t>Tasa de corte implícita (*)</t>
  </si>
  <si>
    <t xml:space="preserve">(*) Representa la tasa de interés que cotiza el mercado en la fecha de subasta (correspondiente al precio de corte). </t>
  </si>
  <si>
    <t>RESULTADO DE SUBASTAS DE BONOS DEL TESORO 2018</t>
  </si>
  <si>
    <t>PYTNA01F8236</t>
  </si>
  <si>
    <t>PYTNA01F8541</t>
  </si>
  <si>
    <t>18-set-18</t>
  </si>
  <si>
    <t>PYTNA01F8731</t>
  </si>
  <si>
    <t>RESULTADO DE SUBASTAS DE BONOS DEL TESORO 2019</t>
  </si>
  <si>
    <t>PYTNA02F9159</t>
  </si>
  <si>
    <t>16-abrl-19</t>
  </si>
  <si>
    <t>17-set-19</t>
  </si>
  <si>
    <t>RESULTADO DE SUBASTAS DE BONOS DEL TESORO 2020</t>
  </si>
  <si>
    <t>PYTNA01F0886</t>
  </si>
  <si>
    <t>PYTNA01F0902</t>
  </si>
  <si>
    <t>Tasa Nominal</t>
  </si>
  <si>
    <t>RESULTADO DE SUBASTAS DE BONOS DEL TESORO 2021</t>
  </si>
  <si>
    <t>PYTNA01F1249</t>
  </si>
  <si>
    <t>PYTNA02F1255</t>
  </si>
  <si>
    <t>Inicio</t>
  </si>
  <si>
    <t>RESULTADO DE SUBASTAS DE BONOS DEL TESORO 2022</t>
  </si>
  <si>
    <t>PYTNA01F4482</t>
  </si>
  <si>
    <t>PYTNA02F4499</t>
  </si>
  <si>
    <t>RESULTADO DE SUBASTAS DE BONOS DEL TESORO 2023</t>
  </si>
  <si>
    <t>https://www.bcp.gov.py/webapps/web/cotizacion/monedas</t>
  </si>
  <si>
    <t>Monto adjudicado (USD)*</t>
  </si>
  <si>
    <r>
      <rPr>
        <vertAlign val="superscript"/>
        <sz val="9"/>
        <color theme="1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Las subastas a través del BCP se realizan por competencia de tasas. En el pliego quedaba definido cuál sería la tasa de interés máxima para cada plazo. </t>
    </r>
  </si>
  <si>
    <r>
      <rPr>
        <vertAlign val="superscript"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Datatec= Sistema de negociación BCP. </t>
    </r>
  </si>
  <si>
    <t>Datatec-BCP</t>
  </si>
  <si>
    <r>
      <t xml:space="preserve">Tasa de corte </t>
    </r>
    <r>
      <rPr>
        <b/>
        <vertAlign val="superscript"/>
        <sz val="10"/>
        <color theme="1"/>
        <rFont val="Calibri"/>
        <family val="2"/>
        <scheme val="minor"/>
      </rPr>
      <t>(**)</t>
    </r>
  </si>
  <si>
    <t xml:space="preserve">Monto adjudicado </t>
  </si>
  <si>
    <t>RESULTADO DE SUBASTAS DE BONOS DEL TESORO 2006</t>
  </si>
  <si>
    <t>RESULTADO DE SUBASTAS DE BONOS DEL TESORO 2007</t>
  </si>
  <si>
    <t>RESULTADO DE SUBASTAS DE BONOS DEL TESORO 2008</t>
  </si>
  <si>
    <t>RESULTADO DE SUBASTAS DE BONOS DEL TESORO 2009</t>
  </si>
  <si>
    <t>RESULTADO DE SUBASTAS DE BONOS DEL TESORO 2010</t>
  </si>
  <si>
    <r>
      <rPr>
        <vertAlign val="superscript"/>
        <sz val="9"/>
        <color theme="1"/>
        <rFont val="Calibri"/>
        <family val="2"/>
        <scheme val="minor"/>
      </rPr>
      <t>(***)</t>
    </r>
    <r>
      <rPr>
        <sz val="9"/>
        <color theme="1"/>
        <rFont val="Calibri"/>
        <family val="2"/>
        <scheme val="minor"/>
      </rPr>
      <t xml:space="preserve"> Representa la ganancia esperada inicial de invertir en un Bono del Tesoro (equivalente a la tasa en un plazo fijo), donde se compara el monto que se invierte al momento de la licitación con la renta que paga el título de acuerdo a las condiciones de emisión. </t>
    </r>
  </si>
  <si>
    <r>
      <rPr>
        <vertAlign val="superscript"/>
        <sz val="9"/>
        <color theme="1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Las subastas a través del BCP se realizan por competencia de tasas; y las que se realizan a través de la BVPASA, por precios. </t>
    </r>
  </si>
  <si>
    <r>
      <rPr>
        <vertAlign val="superscript"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Datatec= Sistema de negociación BCP; DEPO= Depositaria de Valores del BCP; SEN= Sistema Electrónico de Negociación de la BVPASA. </t>
    </r>
  </si>
  <si>
    <t>2012A413092016</t>
  </si>
  <si>
    <r>
      <t xml:space="preserve">TIR </t>
    </r>
    <r>
      <rPr>
        <b/>
        <vertAlign val="superscript"/>
        <sz val="10"/>
        <color theme="1"/>
        <rFont val="Calibri"/>
        <family val="2"/>
        <scheme val="minor"/>
      </rPr>
      <t>(***)</t>
    </r>
  </si>
  <si>
    <r>
      <t xml:space="preserve">Tasa/Precio de corte </t>
    </r>
    <r>
      <rPr>
        <b/>
        <vertAlign val="superscript"/>
        <sz val="10"/>
        <color theme="1"/>
        <rFont val="Calibri"/>
        <family val="2"/>
        <scheme val="minor"/>
      </rPr>
      <t>(**)</t>
    </r>
  </si>
  <si>
    <t>RESULTADO DE SUBASTAS DE BONOS DEL TESORO 2012</t>
  </si>
  <si>
    <r>
      <rPr>
        <vertAlign val="superscript"/>
        <sz val="9"/>
        <color theme="1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Las subastas a través del BCP se realizan por competencia de tasas. </t>
    </r>
  </si>
  <si>
    <r>
      <rPr>
        <vertAlign val="superscript"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DEPO= Depositaria de Valores del BCP. </t>
    </r>
  </si>
  <si>
    <t>RESULTADO DE SUBASTAS DE BONOS DEL TESORO 2013</t>
  </si>
  <si>
    <r>
      <rPr>
        <vertAlign val="superscript"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DEPO= Depositaria de Valores del BCP; SEN= Sistema Electrónico de Negociación de la BVPASA. </t>
    </r>
  </si>
  <si>
    <t>RESULTADO DE SUBASTAS DE BONOS DEL TESORO 2014</t>
  </si>
  <si>
    <r>
      <rPr>
        <vertAlign val="superscript"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Representa la tasa de interés que cotiza el mercado en la fecha de subasta (correspondiente al precio de corte). </t>
    </r>
  </si>
  <si>
    <t>9-nov.-17</t>
  </si>
  <si>
    <t>19-set-17</t>
  </si>
  <si>
    <t>TIR</t>
  </si>
  <si>
    <r>
      <t xml:space="preserve">Tasa de corte implícita </t>
    </r>
    <r>
      <rPr>
        <b/>
        <vertAlign val="superscript"/>
        <sz val="10"/>
        <color theme="1"/>
        <rFont val="Calibri"/>
        <family val="2"/>
        <scheme val="minor"/>
      </rPr>
      <t>(*)</t>
    </r>
  </si>
  <si>
    <t>RESULTADO DE SUBASTAS DE BONOS DEL TESORO 2017</t>
  </si>
  <si>
    <t>RESULTADO DE SUBASTAS DE BONOS DEL TESORO 2024</t>
  </si>
  <si>
    <t>Más informes: teléf. 4132244 - 4132264</t>
  </si>
  <si>
    <t>PYTNA03F8010</t>
  </si>
  <si>
    <t>PYTNA04F8027</t>
  </si>
  <si>
    <t>PYTNA05F8034</t>
  </si>
  <si>
    <t xml:space="preserve">PYTNA03F8010 </t>
  </si>
  <si>
    <t>Actualizado al 27/06/2024</t>
  </si>
  <si>
    <t>Fuente: Dirección General de Política de Endeudamiento. VEP. MEF.</t>
  </si>
  <si>
    <t>*Tipo de cambio del Banco Central del Paraguay al 25/09/2024: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</si>
</sst>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0.000"/>
    <numFmt numFmtId="171" formatCode="0.0000"/>
    <numFmt numFmtId="172" formatCode="#,##0.0000"/>
    <numFmt numFmtId="173" formatCode="0.000%"/>
    <numFmt numFmtId="174" formatCode="_(&quot;Gs&quot;\ * #,##0_);_(&quot;Gs&quot;\ * \(#,##0\);_(&quot;Gs&quot;\ * &quot;-&quot;??_);_(@_)"/>
    <numFmt numFmtId="175" formatCode="0.0000%"/>
    <numFmt numFmtId="176" formatCode="#.##000"/>
    <numFmt numFmtId="177" formatCode="[$-C0A]mmm\-yy;@"/>
    <numFmt numFmtId="178" formatCode="[$Gs-3C0A]\ #,##0"/>
    <numFmt numFmtId="179" formatCode="[$$-409]#,##0"/>
    <numFmt numFmtId="180" formatCode="#,##0.0"/>
    <numFmt numFmtId="181" formatCode="\-"/>
    <numFmt numFmtId="182" formatCode="&quot;₲&quot;\ #,##0"/>
    <numFmt numFmtId="183" formatCode="[$$-540A]#,##0"/>
  </numFmts>
  <fonts count="4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u/>
      <sz val="11"/>
      <color theme="10"/>
      <name val="Arial Rounded MT Bold"/>
      <family val="2"/>
    </font>
    <font>
      <sz val="10"/>
      <name val="MS Sans Serif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color rgb="FF333333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color theme="10"/>
      <name val="Arial"/>
      <family val="2"/>
    </font>
    <font>
      <b/>
      <u/>
      <sz val="11"/>
      <color theme="10"/>
      <name val="Arial Rounded MT Bold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68">
    <xf numFmtId="0" fontId="0" fillId="0" borderId="0"/>
    <xf numFmtId="167" fontId="3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170" fontId="23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2" fillId="6" borderId="5" applyNumberFormat="0" applyAlignment="0" applyProtection="0"/>
    <xf numFmtId="0" fontId="14" fillId="7" borderId="8" applyNumberFormat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6" fontId="24" fillId="0" borderId="0">
      <protection locked="0"/>
    </xf>
    <xf numFmtId="176" fontId="24" fillId="0" borderId="0">
      <protection locked="0"/>
    </xf>
    <xf numFmtId="176" fontId="25" fillId="0" borderId="0">
      <protection locked="0"/>
    </xf>
    <xf numFmtId="176" fontId="26" fillId="0" borderId="0">
      <protection locked="0"/>
    </xf>
    <xf numFmtId="176" fontId="26" fillId="0" borderId="0">
      <protection locked="0"/>
    </xf>
    <xf numFmtId="176" fontId="26" fillId="0" borderId="0">
      <protection locked="0"/>
    </xf>
    <xf numFmtId="176" fontId="25" fillId="0" borderId="0">
      <protection locked="0"/>
    </xf>
    <xf numFmtId="0" fontId="7" fillId="2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5" applyNumberFormat="0" applyAlignment="0" applyProtection="0"/>
    <xf numFmtId="0" fontId="13" fillId="0" borderId="7" applyNumberFormat="0" applyFill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9" fillId="4" borderId="0" applyNumberFormat="0" applyBorder="0" applyAlignment="0" applyProtection="0"/>
    <xf numFmtId="177" fontId="3" fillId="0" borderId="0"/>
    <xf numFmtId="177" fontId="3" fillId="0" borderId="0"/>
    <xf numFmtId="177" fontId="3" fillId="0" borderId="0"/>
    <xf numFmtId="177" fontId="27" fillId="0" borderId="0"/>
    <xf numFmtId="177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77" fontId="22" fillId="0" borderId="0" applyNumberFormat="0" applyFont="0" applyFill="0" applyBorder="0" applyAlignment="0" applyProtection="0">
      <alignment vertical="top"/>
    </xf>
    <xf numFmtId="177" fontId="22" fillId="0" borderId="0"/>
    <xf numFmtId="177" fontId="22" fillId="0" borderId="0"/>
    <xf numFmtId="177" fontId="22" fillId="0" borderId="0"/>
    <xf numFmtId="177" fontId="22" fillId="0" borderId="0"/>
    <xf numFmtId="177" fontId="3" fillId="0" borderId="0"/>
    <xf numFmtId="177" fontId="3" fillId="0" borderId="0"/>
    <xf numFmtId="0" fontId="11" fillId="6" borderId="6" applyNumberFormat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2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37">
    <xf numFmtId="0" fontId="0" fillId="0" borderId="0" xfId="0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0" fillId="32" borderId="0" xfId="0" applyFill="1"/>
    <xf numFmtId="0" fontId="2" fillId="32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/>
    </xf>
    <xf numFmtId="15" fontId="2" fillId="0" borderId="10" xfId="0" applyNumberFormat="1" applyFont="1" applyBorder="1" applyAlignment="1">
      <alignment horizontal="center" vertical="center"/>
    </xf>
    <xf numFmtId="15" fontId="2" fillId="32" borderId="1" xfId="0" applyNumberFormat="1" applyFont="1" applyFill="1" applyBorder="1" applyAlignment="1">
      <alignment horizontal="center" vertical="center"/>
    </xf>
    <xf numFmtId="10" fontId="2" fillId="32" borderId="1" xfId="0" applyNumberFormat="1" applyFont="1" applyFill="1" applyBorder="1" applyAlignment="1">
      <alignment horizontal="center" vertical="center"/>
    </xf>
    <xf numFmtId="0" fontId="2" fillId="32" borderId="10" xfId="0" applyFont="1" applyFill="1" applyBorder="1" applyAlignment="1">
      <alignment horizontal="center" vertical="center"/>
    </xf>
    <xf numFmtId="0" fontId="0" fillId="0" borderId="0" xfId="0"/>
    <xf numFmtId="0" fontId="0" fillId="32" borderId="0" xfId="0" applyFill="1"/>
    <xf numFmtId="0" fontId="21" fillId="32" borderId="0" xfId="0" applyFont="1" applyFill="1" applyAlignment="1">
      <alignment horizontal="left" vertical="center"/>
    </xf>
    <xf numFmtId="0" fontId="20" fillId="32" borderId="0" xfId="0" applyFont="1" applyFill="1" applyAlignment="1">
      <alignment horizontal="left" vertical="center"/>
    </xf>
    <xf numFmtId="11" fontId="0" fillId="32" borderId="0" xfId="0" applyNumberFormat="1" applyFill="1"/>
    <xf numFmtId="0" fontId="1" fillId="33" borderId="1" xfId="0" applyFont="1" applyFill="1" applyBorder="1" applyAlignment="1">
      <alignment horizontal="center" vertical="center" wrapText="1"/>
    </xf>
    <xf numFmtId="0" fontId="0" fillId="32" borderId="0" xfId="0" applyFill="1" applyBorder="1"/>
    <xf numFmtId="0" fontId="29" fillId="32" borderId="1" xfId="141" applyFont="1" applyFill="1" applyBorder="1" applyAlignment="1">
      <alignment horizontal="center" vertical="center"/>
    </xf>
    <xf numFmtId="0" fontId="30" fillId="32" borderId="0" xfId="0" applyFont="1" applyFill="1"/>
    <xf numFmtId="0" fontId="31" fillId="33" borderId="1" xfId="0" applyFont="1" applyFill="1" applyBorder="1" applyAlignment="1">
      <alignment horizontal="center" vertical="center" wrapText="1"/>
    </xf>
    <xf numFmtId="15" fontId="30" fillId="0" borderId="1" xfId="0" applyNumberFormat="1" applyFont="1" applyBorder="1" applyAlignment="1">
      <alignment horizontal="center" vertical="center"/>
    </xf>
    <xf numFmtId="10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/>
    </xf>
    <xf numFmtId="173" fontId="30" fillId="0" borderId="1" xfId="0" applyNumberFormat="1" applyFont="1" applyBorder="1" applyAlignment="1">
      <alignment horizontal="center" vertical="center"/>
    </xf>
    <xf numFmtId="175" fontId="30" fillId="0" borderId="1" xfId="0" applyNumberFormat="1" applyFont="1" applyBorder="1" applyAlignment="1">
      <alignment horizontal="center" vertical="center"/>
    </xf>
    <xf numFmtId="175" fontId="30" fillId="0" borderId="1" xfId="140" applyNumberFormat="1" applyFont="1" applyBorder="1" applyAlignment="1">
      <alignment horizontal="center" vertical="center"/>
    </xf>
    <xf numFmtId="169" fontId="30" fillId="0" borderId="1" xfId="0" applyNumberFormat="1" applyFont="1" applyBorder="1" applyAlignment="1">
      <alignment horizontal="center" vertical="center"/>
    </xf>
    <xf numFmtId="169" fontId="30" fillId="0" borderId="1" xfId="140" applyNumberFormat="1" applyFont="1" applyBorder="1" applyAlignment="1">
      <alignment horizontal="center" vertical="center"/>
    </xf>
    <xf numFmtId="10" fontId="30" fillId="0" borderId="1" xfId="140" applyNumberFormat="1" applyFont="1" applyBorder="1" applyAlignment="1">
      <alignment horizontal="center" vertical="center"/>
    </xf>
    <xf numFmtId="173" fontId="30" fillId="0" borderId="1" xfId="140" applyNumberFormat="1" applyFont="1" applyBorder="1" applyAlignment="1">
      <alignment horizontal="center" vertical="center"/>
    </xf>
    <xf numFmtId="0" fontId="28" fillId="32" borderId="0" xfId="141" applyFill="1"/>
    <xf numFmtId="0" fontId="20" fillId="32" borderId="0" xfId="0" applyFont="1" applyFill="1"/>
    <xf numFmtId="0" fontId="31" fillId="33" borderId="1" xfId="0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 wrapText="1"/>
    </xf>
    <xf numFmtId="0" fontId="19" fillId="32" borderId="0" xfId="0" applyFont="1" applyFill="1" applyAlignment="1"/>
    <xf numFmtId="0" fontId="34" fillId="32" borderId="0" xfId="141" applyFont="1" applyFill="1" applyAlignment="1">
      <alignment horizontal="center" vertical="top"/>
    </xf>
    <xf numFmtId="2" fontId="2" fillId="3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32" borderId="0" xfId="0" applyFill="1"/>
    <xf numFmtId="0" fontId="0" fillId="0" borderId="0" xfId="0"/>
    <xf numFmtId="0" fontId="0" fillId="32" borderId="0" xfId="0" applyFill="1"/>
    <xf numFmtId="0" fontId="0" fillId="32" borderId="0" xfId="0" applyFill="1"/>
    <xf numFmtId="0" fontId="0" fillId="0" borderId="0" xfId="0"/>
    <xf numFmtId="3" fontId="30" fillId="32" borderId="1" xfId="0" applyNumberFormat="1" applyFont="1" applyFill="1" applyBorder="1" applyAlignment="1">
      <alignment horizontal="center" vertical="center"/>
    </xf>
    <xf numFmtId="178" fontId="2" fillId="32" borderId="1" xfId="0" applyNumberFormat="1" applyFont="1" applyFill="1" applyBorder="1" applyAlignment="1">
      <alignment horizontal="center" vertical="center"/>
    </xf>
    <xf numFmtId="0" fontId="34" fillId="32" borderId="0" xfId="141" applyFont="1" applyFill="1" applyAlignment="1">
      <alignment horizontal="left" vertical="top"/>
    </xf>
    <xf numFmtId="0" fontId="1" fillId="32" borderId="0" xfId="0" applyFont="1" applyFill="1" applyBorder="1" applyAlignment="1">
      <alignment horizontal="center" vertical="center" wrapText="1"/>
    </xf>
    <xf numFmtId="179" fontId="2" fillId="32" borderId="1" xfId="0" applyNumberFormat="1" applyFont="1" applyFill="1" applyBorder="1" applyAlignment="1">
      <alignment horizontal="center" vertical="center"/>
    </xf>
    <xf numFmtId="0" fontId="19" fillId="32" borderId="0" xfId="0" applyFont="1" applyFill="1" applyAlignment="1">
      <alignment horizontal="center"/>
    </xf>
    <xf numFmtId="3" fontId="31" fillId="35" borderId="1" xfId="0" applyNumberFormat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center" vertical="center" wrapText="1"/>
    </xf>
    <xf numFmtId="0" fontId="0" fillId="32" borderId="13" xfId="0" applyFill="1" applyBorder="1" applyAlignment="1">
      <alignment horizontal="center"/>
    </xf>
    <xf numFmtId="0" fontId="19" fillId="32" borderId="0" xfId="0" applyFont="1" applyFill="1" applyAlignment="1">
      <alignment horizontal="center"/>
    </xf>
    <xf numFmtId="0" fontId="0" fillId="32" borderId="13" xfId="0" applyFill="1" applyBorder="1" applyAlignment="1">
      <alignment horizontal="center"/>
    </xf>
    <xf numFmtId="15" fontId="30" fillId="32" borderId="1" xfId="0" applyNumberFormat="1" applyFont="1" applyFill="1" applyBorder="1" applyAlignment="1">
      <alignment horizontal="center" vertical="center"/>
    </xf>
    <xf numFmtId="175" fontId="30" fillId="32" borderId="1" xfId="0" applyNumberFormat="1" applyFont="1" applyFill="1" applyBorder="1" applyAlignment="1">
      <alignment horizontal="center" vertical="center"/>
    </xf>
    <xf numFmtId="175" fontId="30" fillId="32" borderId="1" xfId="140" applyNumberFormat="1" applyFont="1" applyFill="1" applyBorder="1" applyAlignment="1">
      <alignment horizontal="center"/>
    </xf>
    <xf numFmtId="169" fontId="30" fillId="32" borderId="1" xfId="0" applyNumberFormat="1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 wrapText="1"/>
    </xf>
    <xf numFmtId="15" fontId="30" fillId="0" borderId="11" xfId="0" applyNumberFormat="1" applyFont="1" applyBorder="1" applyAlignment="1">
      <alignment horizontal="center" vertical="center"/>
    </xf>
    <xf numFmtId="10" fontId="30" fillId="0" borderId="12" xfId="0" applyNumberFormat="1" applyFont="1" applyBorder="1" applyAlignment="1">
      <alignment horizontal="center" vertical="center"/>
    </xf>
    <xf numFmtId="0" fontId="28" fillId="32" borderId="1" xfId="14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/>
    </xf>
    <xf numFmtId="0" fontId="0" fillId="32" borderId="13" xfId="0" applyFill="1" applyBorder="1" applyAlignment="1">
      <alignment horizontal="center"/>
    </xf>
    <xf numFmtId="15" fontId="30" fillId="0" borderId="1" xfId="0" applyNumberFormat="1" applyFont="1" applyFill="1" applyBorder="1" applyAlignment="1">
      <alignment horizontal="center" vertical="center"/>
    </xf>
    <xf numFmtId="0" fontId="28" fillId="0" borderId="1" xfId="14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175" fontId="30" fillId="0" borderId="1" xfId="0" applyNumberFormat="1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32" borderId="1" xfId="0" applyNumberFormat="1" applyFont="1" applyFill="1" applyBorder="1" applyAlignment="1">
      <alignment horizontal="center" vertical="center"/>
    </xf>
    <xf numFmtId="15" fontId="30" fillId="32" borderId="11" xfId="0" applyNumberFormat="1" applyFont="1" applyFill="1" applyBorder="1" applyAlignment="1">
      <alignment horizontal="center" vertical="center"/>
    </xf>
    <xf numFmtId="166" fontId="0" fillId="32" borderId="0" xfId="167" applyFont="1" applyFill="1"/>
    <xf numFmtId="166" fontId="0" fillId="32" borderId="0" xfId="0" applyNumberFormat="1" applyFill="1"/>
    <xf numFmtId="3" fontId="0" fillId="32" borderId="0" xfId="0" applyNumberFormat="1" applyFill="1"/>
    <xf numFmtId="180" fontId="0" fillId="32" borderId="0" xfId="0" applyNumberFormat="1" applyFill="1"/>
    <xf numFmtId="14" fontId="0" fillId="32" borderId="0" xfId="0" applyNumberFormat="1" applyFill="1"/>
    <xf numFmtId="0" fontId="19" fillId="32" borderId="0" xfId="0" applyFont="1" applyFill="1" applyAlignment="1">
      <alignment horizontal="center"/>
    </xf>
    <xf numFmtId="0" fontId="0" fillId="32" borderId="13" xfId="0" applyFill="1" applyBorder="1" applyAlignment="1">
      <alignment horizontal="center"/>
    </xf>
    <xf numFmtId="0" fontId="1" fillId="32" borderId="0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/>
    </xf>
    <xf numFmtId="178" fontId="2" fillId="32" borderId="0" xfId="0" applyNumberFormat="1" applyFont="1" applyFill="1" applyBorder="1" applyAlignment="1">
      <alignment horizontal="center" vertical="center"/>
    </xf>
    <xf numFmtId="10" fontId="2" fillId="3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5" fontId="2" fillId="32" borderId="0" xfId="0" applyNumberFormat="1" applyFont="1" applyFill="1" applyBorder="1" applyAlignment="1">
      <alignment horizontal="center" vertical="center"/>
    </xf>
    <xf numFmtId="166" fontId="20" fillId="32" borderId="0" xfId="167" applyFont="1" applyFill="1"/>
    <xf numFmtId="172" fontId="0" fillId="32" borderId="0" xfId="0" applyNumberFormat="1" applyFill="1"/>
    <xf numFmtId="0" fontId="19" fillId="32" borderId="0" xfId="0" applyFont="1" applyFill="1" applyAlignment="1">
      <alignment horizontal="center"/>
    </xf>
    <xf numFmtId="0" fontId="0" fillId="32" borderId="13" xfId="0" applyFill="1" applyBorder="1" applyAlignment="1">
      <alignment horizontal="center"/>
    </xf>
    <xf numFmtId="0" fontId="36" fillId="32" borderId="0" xfId="0" applyFont="1" applyFill="1"/>
    <xf numFmtId="175" fontId="30" fillId="0" borderId="1" xfId="140" applyNumberFormat="1" applyFont="1" applyFill="1" applyBorder="1" applyAlignment="1">
      <alignment horizontal="center"/>
    </xf>
    <xf numFmtId="0" fontId="19" fillId="32" borderId="0" xfId="0" applyFont="1" applyFill="1" applyAlignment="1">
      <alignment horizontal="center"/>
    </xf>
    <xf numFmtId="0" fontId="0" fillId="32" borderId="13" xfId="0" applyFill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10" fontId="3" fillId="0" borderId="1" xfId="140" applyNumberFormat="1" applyFont="1" applyFill="1" applyBorder="1" applyAlignment="1">
      <alignment horizontal="center"/>
    </xf>
    <xf numFmtId="10" fontId="30" fillId="32" borderId="1" xfId="140" applyNumberFormat="1" applyFont="1" applyFill="1" applyBorder="1" applyAlignment="1">
      <alignment horizontal="center" vertical="center"/>
    </xf>
    <xf numFmtId="175" fontId="37" fillId="0" borderId="1" xfId="140" applyNumberFormat="1" applyFont="1" applyFill="1" applyBorder="1" applyAlignment="1">
      <alignment horizontal="center" wrapText="1"/>
    </xf>
    <xf numFmtId="0" fontId="1" fillId="32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0" fontId="30" fillId="32" borderId="13" xfId="0" applyFont="1" applyFill="1" applyBorder="1" applyAlignment="1">
      <alignment horizontal="center" vertical="center"/>
    </xf>
    <xf numFmtId="10" fontId="30" fillId="0" borderId="1" xfId="140" applyNumberFormat="1" applyFont="1" applyFill="1" applyBorder="1" applyAlignment="1">
      <alignment horizontal="center"/>
    </xf>
    <xf numFmtId="0" fontId="19" fillId="32" borderId="0" xfId="0" applyFont="1" applyFill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10" fontId="30" fillId="0" borderId="13" xfId="140" applyNumberFormat="1" applyFont="1" applyFill="1" applyBorder="1" applyAlignment="1">
      <alignment horizontal="center"/>
    </xf>
    <xf numFmtId="10" fontId="30" fillId="0" borderId="10" xfId="0" applyNumberFormat="1" applyFont="1" applyBorder="1" applyAlignment="1">
      <alignment horizontal="center" vertical="center"/>
    </xf>
    <xf numFmtId="0" fontId="0" fillId="32" borderId="12" xfId="0" applyFill="1" applyBorder="1" applyAlignment="1">
      <alignment horizontal="center"/>
    </xf>
    <xf numFmtId="0" fontId="0" fillId="32" borderId="13" xfId="0" applyFill="1" applyBorder="1" applyAlignment="1">
      <alignment horizontal="center"/>
    </xf>
    <xf numFmtId="4" fontId="38" fillId="0" borderId="0" xfId="0" applyNumberFormat="1" applyFont="1"/>
    <xf numFmtId="0" fontId="31" fillId="33" borderId="13" xfId="0" applyFont="1" applyFill="1" applyBorder="1" applyAlignment="1">
      <alignment horizontal="center" vertical="center"/>
    </xf>
    <xf numFmtId="3" fontId="31" fillId="35" borderId="11" xfId="0" applyNumberFormat="1" applyFont="1" applyFill="1" applyBorder="1" applyAlignment="1">
      <alignment horizontal="center" vertical="center"/>
    </xf>
    <xf numFmtId="3" fontId="31" fillId="35" borderId="13" xfId="0" applyNumberFormat="1" applyFont="1" applyFill="1" applyBorder="1" applyAlignment="1">
      <alignment horizontal="center" vertical="center"/>
    </xf>
    <xf numFmtId="175" fontId="30" fillId="0" borderId="10" xfId="0" applyNumberFormat="1" applyFont="1" applyBorder="1" applyAlignment="1">
      <alignment horizontal="center" vertical="center"/>
    </xf>
    <xf numFmtId="0" fontId="30" fillId="32" borderId="14" xfId="0" applyFont="1" applyFill="1" applyBorder="1" applyAlignment="1">
      <alignment horizontal="center" vertical="center"/>
    </xf>
    <xf numFmtId="10" fontId="30" fillId="0" borderId="14" xfId="140" applyNumberFormat="1" applyFont="1" applyFill="1" applyBorder="1" applyAlignment="1">
      <alignment horizontal="center"/>
    </xf>
    <xf numFmtId="3" fontId="30" fillId="0" borderId="12" xfId="0" applyNumberFormat="1" applyFont="1" applyBorder="1" applyAlignment="1">
      <alignment horizontal="center" vertical="center"/>
    </xf>
    <xf numFmtId="175" fontId="30" fillId="32" borderId="11" xfId="140" applyNumberFormat="1" applyFont="1" applyFill="1" applyBorder="1" applyAlignment="1">
      <alignment horizontal="center"/>
    </xf>
    <xf numFmtId="10" fontId="30" fillId="0" borderId="1" xfId="14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/>
    </xf>
    <xf numFmtId="3" fontId="30" fillId="0" borderId="13" xfId="0" applyNumberFormat="1" applyFont="1" applyFill="1" applyBorder="1" applyAlignment="1">
      <alignment horizontal="center"/>
    </xf>
    <xf numFmtId="3" fontId="30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32" borderId="13" xfId="0" applyFill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175" fontId="30" fillId="0" borderId="11" xfId="0" applyNumberFormat="1" applyFont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/>
    </xf>
    <xf numFmtId="10" fontId="30" fillId="0" borderId="1" xfId="0" applyNumberFormat="1" applyFont="1" applyBorder="1" applyAlignment="1">
      <alignment horizontal="center" vertical="center"/>
    </xf>
    <xf numFmtId="171" fontId="30" fillId="0" borderId="1" xfId="140" applyNumberFormat="1" applyFont="1" applyFill="1" applyBorder="1" applyAlignment="1">
      <alignment horizontal="center"/>
    </xf>
    <xf numFmtId="171" fontId="30" fillId="0" borderId="1" xfId="0" applyNumberFormat="1" applyFont="1" applyBorder="1" applyAlignment="1">
      <alignment horizontal="center" vertical="center"/>
    </xf>
    <xf numFmtId="181" fontId="30" fillId="0" borderId="13" xfId="167" applyNumberFormat="1" applyFont="1" applyBorder="1" applyAlignment="1">
      <alignment horizontal="center" vertical="center"/>
    </xf>
    <xf numFmtId="181" fontId="30" fillId="0" borderId="1" xfId="167" applyNumberFormat="1" applyFont="1" applyBorder="1" applyAlignment="1">
      <alignment horizontal="center" vertical="center"/>
    </xf>
    <xf numFmtId="181" fontId="30" fillId="32" borderId="13" xfId="167" applyNumberFormat="1" applyFont="1" applyFill="1" applyBorder="1" applyAlignment="1">
      <alignment horizontal="center" vertical="center"/>
    </xf>
    <xf numFmtId="3" fontId="30" fillId="0" borderId="12" xfId="0" quotePrefix="1" applyNumberFormat="1" applyFont="1" applyBorder="1" applyAlignment="1">
      <alignment horizontal="center" vertical="center"/>
    </xf>
    <xf numFmtId="171" fontId="30" fillId="0" borderId="1" xfId="0" quotePrefix="1" applyNumberFormat="1" applyFont="1" applyBorder="1" applyAlignment="1">
      <alignment horizontal="center" vertical="center"/>
    </xf>
    <xf numFmtId="0" fontId="30" fillId="32" borderId="12" xfId="0" applyFont="1" applyFill="1" applyBorder="1" applyAlignment="1">
      <alignment horizontal="center" vertical="center"/>
    </xf>
    <xf numFmtId="171" fontId="37" fillId="0" borderId="1" xfId="174" applyNumberFormat="1" applyFont="1" applyFill="1" applyBorder="1" applyAlignment="1">
      <alignment horizontal="center" wrapText="1"/>
    </xf>
    <xf numFmtId="3" fontId="30" fillId="0" borderId="1" xfId="0" quotePrefix="1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10" fontId="40" fillId="32" borderId="1" xfId="0" applyNumberFormat="1" applyFont="1" applyFill="1" applyBorder="1" applyAlignment="1">
      <alignment horizontal="center" vertical="center"/>
    </xf>
    <xf numFmtId="166" fontId="0" fillId="0" borderId="0" xfId="167" applyFont="1"/>
    <xf numFmtId="10" fontId="0" fillId="32" borderId="0" xfId="0" applyNumberFormat="1" applyFill="1"/>
    <xf numFmtId="3" fontId="0" fillId="0" borderId="0" xfId="0" applyNumberFormat="1"/>
    <xf numFmtId="0" fontId="1" fillId="32" borderId="0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/>
    </xf>
    <xf numFmtId="4" fontId="2" fillId="32" borderId="0" xfId="0" applyNumberFormat="1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left"/>
    </xf>
    <xf numFmtId="0" fontId="1" fillId="36" borderId="12" xfId="0" applyFont="1" applyFill="1" applyBorder="1" applyAlignment="1">
      <alignment horizontal="center" vertical="center" wrapText="1"/>
    </xf>
    <xf numFmtId="0" fontId="28" fillId="0" borderId="1" xfId="141" applyBorder="1" applyAlignment="1">
      <alignment horizontal="center" vertical="center"/>
    </xf>
    <xf numFmtId="172" fontId="30" fillId="32" borderId="1" xfId="216" applyNumberFormat="1" applyFont="1" applyFill="1" applyBorder="1" applyAlignment="1">
      <alignment horizontal="center" vertical="center"/>
    </xf>
    <xf numFmtId="171" fontId="30" fillId="0" borderId="1" xfId="140" applyNumberFormat="1" applyFont="1" applyFill="1" applyBorder="1" applyAlignment="1">
      <alignment horizontal="center" vertical="center"/>
    </xf>
    <xf numFmtId="10" fontId="30" fillId="0" borderId="13" xfId="140" applyNumberFormat="1" applyFont="1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0" fontId="30" fillId="32" borderId="0" xfId="0" applyFont="1" applyFill="1" applyAlignment="1">
      <alignment horizontal="center" vertical="center"/>
    </xf>
    <xf numFmtId="166" fontId="2" fillId="32" borderId="1" xfId="167" applyFont="1" applyFill="1" applyBorder="1"/>
    <xf numFmtId="0" fontId="19" fillId="32" borderId="0" xfId="0" applyFont="1" applyFill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32" borderId="13" xfId="0" applyFill="1" applyBorder="1" applyAlignment="1">
      <alignment horizontal="center"/>
    </xf>
    <xf numFmtId="183" fontId="30" fillId="0" borderId="1" xfId="0" applyNumberFormat="1" applyFont="1" applyBorder="1" applyAlignment="1">
      <alignment horizontal="center" vertical="center"/>
    </xf>
    <xf numFmtId="0" fontId="29" fillId="0" borderId="0" xfId="141" applyFont="1" applyAlignment="1">
      <alignment horizontal="center"/>
    </xf>
    <xf numFmtId="178" fontId="30" fillId="0" borderId="1" xfId="0" applyNumberFormat="1" applyFont="1" applyBorder="1" applyAlignment="1">
      <alignment horizontal="center" vertical="center"/>
    </xf>
    <xf numFmtId="0" fontId="29" fillId="0" borderId="0" xfId="141" applyFont="1"/>
    <xf numFmtId="0" fontId="30" fillId="32" borderId="1" xfId="0" applyFont="1" applyFill="1" applyBorder="1" applyAlignment="1">
      <alignment horizontal="center"/>
    </xf>
    <xf numFmtId="10" fontId="30" fillId="32" borderId="1" xfId="140" applyNumberFormat="1" applyFont="1" applyFill="1" applyBorder="1" applyAlignment="1">
      <alignment horizontal="center"/>
    </xf>
    <xf numFmtId="0" fontId="31" fillId="37" borderId="1" xfId="0" applyFont="1" applyFill="1" applyBorder="1" applyAlignment="1">
      <alignment horizontal="center" vertical="center" wrapText="1"/>
    </xf>
    <xf numFmtId="0" fontId="1" fillId="32" borderId="0" xfId="0" applyFont="1" applyFill="1" applyBorder="1" applyAlignment="1">
      <alignment vertical="center" wrapText="1"/>
    </xf>
    <xf numFmtId="0" fontId="20" fillId="0" borderId="0" xfId="0" applyFont="1"/>
    <xf numFmtId="4" fontId="41" fillId="0" borderId="0" xfId="0" applyNumberFormat="1" applyFont="1"/>
    <xf numFmtId="4" fontId="0" fillId="32" borderId="0" xfId="0" applyNumberFormat="1" applyFill="1"/>
    <xf numFmtId="4" fontId="20" fillId="32" borderId="0" xfId="0" applyNumberFormat="1" applyFont="1" applyFill="1"/>
    <xf numFmtId="0" fontId="19" fillId="32" borderId="0" xfId="0" applyFont="1" applyFill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0" fontId="0" fillId="32" borderId="12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0" fontId="0" fillId="32" borderId="1" xfId="0" applyFill="1" applyBorder="1" applyAlignment="1">
      <alignment vertical="center"/>
    </xf>
    <xf numFmtId="15" fontId="2" fillId="0" borderId="1" xfId="0" applyNumberFormat="1" applyFont="1" applyBorder="1" applyAlignment="1">
      <alignment horizontal="center" vertical="center"/>
    </xf>
    <xf numFmtId="0" fontId="43" fillId="32" borderId="0" xfId="141" applyFont="1" applyFill="1" applyAlignment="1">
      <alignment horizontal="center" vertical="top"/>
    </xf>
    <xf numFmtId="0" fontId="17" fillId="0" borderId="0" xfId="0" applyFont="1"/>
    <xf numFmtId="0" fontId="44" fillId="32" borderId="0" xfId="141" applyFont="1" applyFill="1" applyAlignment="1">
      <alignment horizontal="center" vertical="top"/>
    </xf>
    <xf numFmtId="0" fontId="1" fillId="32" borderId="0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/>
    </xf>
    <xf numFmtId="0" fontId="20" fillId="32" borderId="0" xfId="0" applyFont="1" applyFill="1" applyAlignment="1">
      <alignment horizontal="left" vertical="center" wrapText="1"/>
    </xf>
    <xf numFmtId="3" fontId="30" fillId="32" borderId="10" xfId="0" applyNumberFormat="1" applyFont="1" applyFill="1" applyBorder="1" applyAlignment="1">
      <alignment horizontal="center" vertical="center"/>
    </xf>
    <xf numFmtId="3" fontId="30" fillId="32" borderId="17" xfId="0" applyNumberFormat="1" applyFont="1" applyFill="1" applyBorder="1" applyAlignment="1">
      <alignment horizontal="center" vertical="center"/>
    </xf>
    <xf numFmtId="3" fontId="30" fillId="32" borderId="16" xfId="0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0" fontId="30" fillId="32" borderId="10" xfId="0" applyFont="1" applyFill="1" applyBorder="1" applyAlignment="1">
      <alignment horizontal="center" vertical="center"/>
    </xf>
    <xf numFmtId="0" fontId="30" fillId="32" borderId="16" xfId="0" applyFont="1" applyFill="1" applyBorder="1" applyAlignment="1">
      <alignment horizontal="center" vertical="center"/>
    </xf>
    <xf numFmtId="10" fontId="30" fillId="0" borderId="10" xfId="0" applyNumberFormat="1" applyFont="1" applyBorder="1" applyAlignment="1">
      <alignment horizontal="center" vertical="center"/>
    </xf>
    <xf numFmtId="10" fontId="30" fillId="0" borderId="17" xfId="0" applyNumberFormat="1" applyFont="1" applyBorder="1" applyAlignment="1">
      <alignment horizontal="center" vertical="center"/>
    </xf>
    <xf numFmtId="10" fontId="30" fillId="0" borderId="16" xfId="0" applyNumberFormat="1" applyFont="1" applyBorder="1" applyAlignment="1">
      <alignment horizontal="center" vertical="center"/>
    </xf>
    <xf numFmtId="0" fontId="30" fillId="32" borderId="17" xfId="0" applyFont="1" applyFill="1" applyBorder="1" applyAlignment="1">
      <alignment horizontal="center" vertical="center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 wrapText="1"/>
    </xf>
    <xf numFmtId="3" fontId="30" fillId="0" borderId="16" xfId="0" applyNumberFormat="1" applyFont="1" applyBorder="1" applyAlignment="1">
      <alignment horizontal="center" vertical="center" wrapText="1"/>
    </xf>
    <xf numFmtId="0" fontId="31" fillId="32" borderId="11" xfId="0" applyFont="1" applyFill="1" applyBorder="1" applyAlignment="1">
      <alignment horizontal="center"/>
    </xf>
    <xf numFmtId="0" fontId="31" fillId="32" borderId="12" xfId="0" applyFont="1" applyFill="1" applyBorder="1" applyAlignment="1">
      <alignment horizontal="center"/>
    </xf>
    <xf numFmtId="0" fontId="31" fillId="32" borderId="13" xfId="0" applyFont="1" applyFill="1" applyBorder="1" applyAlignment="1">
      <alignment horizontal="center"/>
    </xf>
    <xf numFmtId="0" fontId="0" fillId="32" borderId="11" xfId="0" applyFill="1" applyBorder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32" borderId="13" xfId="0" applyFill="1" applyBorder="1" applyAlignment="1">
      <alignment horizontal="center"/>
    </xf>
    <xf numFmtId="0" fontId="1" fillId="34" borderId="11" xfId="0" applyFont="1" applyFill="1" applyBorder="1" applyAlignment="1">
      <alignment horizontal="center" vertical="center" wrapText="1"/>
    </xf>
    <xf numFmtId="0" fontId="1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13" xfId="0" applyFont="1" applyFill="1" applyBorder="1" applyAlignment="1">
      <alignment horizontal="center" vertical="center" wrapText="1"/>
    </xf>
    <xf numFmtId="0" fontId="31" fillId="32" borderId="11" xfId="0" applyFont="1" applyFill="1" applyBorder="1" applyAlignment="1">
      <alignment horizontal="center" vertical="center"/>
    </xf>
    <xf numFmtId="0" fontId="31" fillId="32" borderId="12" xfId="0" applyFont="1" applyFill="1" applyBorder="1" applyAlignment="1">
      <alignment horizontal="center" vertical="center"/>
    </xf>
    <xf numFmtId="0" fontId="31" fillId="32" borderId="13" xfId="0" applyFont="1" applyFill="1" applyBorder="1" applyAlignment="1">
      <alignment horizontal="center" vertical="center"/>
    </xf>
    <xf numFmtId="0" fontId="0" fillId="32" borderId="11" xfId="0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182" fontId="20" fillId="0" borderId="0" xfId="0" applyNumberFormat="1" applyFont="1" applyFill="1" applyAlignment="1">
      <alignment horizontal="left"/>
    </xf>
    <xf numFmtId="4" fontId="20" fillId="0" borderId="0" xfId="167" applyNumberFormat="1" applyFont="1" applyFill="1" applyAlignment="1">
      <alignment horizontal="left"/>
    </xf>
  </cellXfs>
  <cellStyles count="268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2" xfId="29"/>
    <cellStyle name="Accent2 2" xfId="30"/>
    <cellStyle name="Accent3 2" xfId="31"/>
    <cellStyle name="Accent4 2" xfId="32"/>
    <cellStyle name="Accent5 2" xfId="33"/>
    <cellStyle name="Accent6 2" xfId="34"/>
    <cellStyle name="ANCLAS,REZONES Y SUS PARTES,DE FUNDICION,DE HIERRO O DE ACERO" xfId="35"/>
    <cellStyle name="ANCLAS,REZONES Y SUS PARTES,DE FUNDICION,DE HIERRO O DE ACERO 2" xfId="6"/>
    <cellStyle name="ANCLAS,REZONES Y SUS PARTES,DE FUNDICION,DE HIERRO O DE ACERO_01Cuadros Inf  Económico Sector  Externo ENERO-2009" xfId="3"/>
    <cellStyle name="Bad 2" xfId="36"/>
    <cellStyle name="Calculation 2" xfId="37"/>
    <cellStyle name="Check Cell 2" xfId="38"/>
    <cellStyle name="Euro" xfId="39"/>
    <cellStyle name="Euro 2" xfId="40"/>
    <cellStyle name="Explanatory Text 2" xfId="41"/>
    <cellStyle name="F2" xfId="42"/>
    <cellStyle name="F3" xfId="43"/>
    <cellStyle name="F4" xfId="44"/>
    <cellStyle name="F5" xfId="45"/>
    <cellStyle name="F6" xfId="46"/>
    <cellStyle name="F7" xfId="47"/>
    <cellStyle name="F8" xfId="48"/>
    <cellStyle name="Good 2" xfId="49"/>
    <cellStyle name="Heading 1 2" xfId="50"/>
    <cellStyle name="Heading 2 2" xfId="51"/>
    <cellStyle name="Heading 3 2" xfId="52"/>
    <cellStyle name="Heading 4 2" xfId="53"/>
    <cellStyle name="Hipervínculo" xfId="141" builtinId="8"/>
    <cellStyle name="Input 2" xfId="54"/>
    <cellStyle name="Linked Cell 2" xfId="55"/>
    <cellStyle name="Millares" xfId="216" builtinId="3"/>
    <cellStyle name="Millares [0]" xfId="167" builtinId="6"/>
    <cellStyle name="Millares [0] 10" xfId="264"/>
    <cellStyle name="Millares [0] 11" xfId="266"/>
    <cellStyle name="Millares [0] 2" xfId="56"/>
    <cellStyle name="Millares [0] 3" xfId="57"/>
    <cellStyle name="Millares [0] 4" xfId="58"/>
    <cellStyle name="Millares [0] 5" xfId="59"/>
    <cellStyle name="Millares [0] 6" xfId="60"/>
    <cellStyle name="Millares [0] 7" xfId="61"/>
    <cellStyle name="Millares [0] 8" xfId="62"/>
    <cellStyle name="Millares [0] 9" xfId="215"/>
    <cellStyle name="Millares [0] 9 2" xfId="263"/>
    <cellStyle name="Millares 10" xfId="63"/>
    <cellStyle name="Millares 11" xfId="64"/>
    <cellStyle name="Millares 12" xfId="65"/>
    <cellStyle name="Millares 13" xfId="66"/>
    <cellStyle name="Millares 14" xfId="119"/>
    <cellStyle name="Millares 14 2" xfId="139"/>
    <cellStyle name="Millares 14 3" xfId="180"/>
    <cellStyle name="Millares 14 3 2" xfId="228"/>
    <cellStyle name="Millares 15" xfId="118"/>
    <cellStyle name="Millares 15 2" xfId="179"/>
    <cellStyle name="Millares 15 2 2" xfId="227"/>
    <cellStyle name="Millares 16" xfId="122"/>
    <cellStyle name="Millares 16 2" xfId="183"/>
    <cellStyle name="Millares 16 2 2" xfId="231"/>
    <cellStyle name="Millares 17" xfId="121"/>
    <cellStyle name="Millares 17 2" xfId="182"/>
    <cellStyle name="Millares 17 2 2" xfId="230"/>
    <cellStyle name="Millares 18" xfId="120"/>
    <cellStyle name="Millares 18 2" xfId="181"/>
    <cellStyle name="Millares 18 2 2" xfId="229"/>
    <cellStyle name="Millares 19" xfId="10"/>
    <cellStyle name="Millares 19 2" xfId="177"/>
    <cellStyle name="Millares 19 2 2" xfId="225"/>
    <cellStyle name="Millares 2" xfId="1"/>
    <cellStyle name="Millares 2 2" xfId="4"/>
    <cellStyle name="Millares 2 2 2" xfId="67"/>
    <cellStyle name="Millares 2 2 2 2" xfId="178"/>
    <cellStyle name="Millares 2 2 2 2 2" xfId="226"/>
    <cellStyle name="Millares 2 2 3" xfId="151"/>
    <cellStyle name="Millares 2 3" xfId="7"/>
    <cellStyle name="Millares 2 4" xfId="134"/>
    <cellStyle name="Millares 2 5" xfId="175"/>
    <cellStyle name="Millares 2 5 2" xfId="223"/>
    <cellStyle name="Millares 20" xfId="126"/>
    <cellStyle name="Millares 20 2" xfId="187"/>
    <cellStyle name="Millares 20 2 2" xfId="235"/>
    <cellStyle name="Millares 21" xfId="123"/>
    <cellStyle name="Millares 21 2" xfId="184"/>
    <cellStyle name="Millares 21 2 2" xfId="232"/>
    <cellStyle name="Millares 22" xfId="124"/>
    <cellStyle name="Millares 22 2" xfId="185"/>
    <cellStyle name="Millares 22 2 2" xfId="233"/>
    <cellStyle name="Millares 23" xfId="127"/>
    <cellStyle name="Millares 23 2" xfId="188"/>
    <cellStyle name="Millares 23 2 2" xfId="236"/>
    <cellStyle name="Millares 24" xfId="128"/>
    <cellStyle name="Millares 24 2" xfId="189"/>
    <cellStyle name="Millares 24 2 2" xfId="237"/>
    <cellStyle name="Millares 25" xfId="129"/>
    <cellStyle name="Millares 25 2" xfId="190"/>
    <cellStyle name="Millares 25 2 2" xfId="238"/>
    <cellStyle name="Millares 26" xfId="130"/>
    <cellStyle name="Millares 26 2" xfId="191"/>
    <cellStyle name="Millares 26 2 2" xfId="239"/>
    <cellStyle name="Millares 27" xfId="131"/>
    <cellStyle name="Millares 27 2" xfId="192"/>
    <cellStyle name="Millares 27 2 2" xfId="240"/>
    <cellStyle name="Millares 28" xfId="132"/>
    <cellStyle name="Millares 28 2" xfId="193"/>
    <cellStyle name="Millares 28 2 2" xfId="241"/>
    <cellStyle name="Millares 29" xfId="125"/>
    <cellStyle name="Millares 29 2" xfId="186"/>
    <cellStyle name="Millares 29 2 2" xfId="234"/>
    <cellStyle name="Millares 3" xfId="8"/>
    <cellStyle name="Millares 3 2" xfId="135"/>
    <cellStyle name="Millares 3 3" xfId="152"/>
    <cellStyle name="Millares 3 3 2" xfId="203"/>
    <cellStyle name="Millares 3 3 2 2" xfId="251"/>
    <cellStyle name="Millares 3 3 3" xfId="222"/>
    <cellStyle name="Millares 3 4" xfId="176"/>
    <cellStyle name="Millares 3 4 2" xfId="224"/>
    <cellStyle name="Millares 3 5" xfId="265"/>
    <cellStyle name="Millares 30" xfId="133"/>
    <cellStyle name="Millares 30 2" xfId="194"/>
    <cellStyle name="Millares 30 2 2" xfId="242"/>
    <cellStyle name="Millares 31" xfId="136"/>
    <cellStyle name="Millares 31 2" xfId="195"/>
    <cellStyle name="Millares 31 2 2" xfId="243"/>
    <cellStyle name="Millares 32" xfId="138"/>
    <cellStyle name="Millares 32 2" xfId="196"/>
    <cellStyle name="Millares 32 2 2" xfId="244"/>
    <cellStyle name="Millares 33" xfId="137"/>
    <cellStyle name="Millares 34" xfId="142"/>
    <cellStyle name="Millares 34 2" xfId="197"/>
    <cellStyle name="Millares 34 2 2" xfId="245"/>
    <cellStyle name="Millares 35" xfId="144"/>
    <cellStyle name="Millares 35 2" xfId="199"/>
    <cellStyle name="Millares 35 2 2" xfId="247"/>
    <cellStyle name="Millares 36" xfId="143"/>
    <cellStyle name="Millares 36 2" xfId="198"/>
    <cellStyle name="Millares 36 2 2" xfId="246"/>
    <cellStyle name="Millares 37" xfId="145"/>
    <cellStyle name="Millares 37 2" xfId="200"/>
    <cellStyle name="Millares 37 2 2" xfId="248"/>
    <cellStyle name="Millares 38" xfId="146"/>
    <cellStyle name="Millares 38 2" xfId="201"/>
    <cellStyle name="Millares 38 2 2" xfId="249"/>
    <cellStyle name="Millares 39" xfId="147"/>
    <cellStyle name="Millares 4" xfId="68"/>
    <cellStyle name="Millares 40" xfId="153"/>
    <cellStyle name="Millares 40 2" xfId="204"/>
    <cellStyle name="Millares 40 2 2" xfId="252"/>
    <cellStyle name="Millares 41" xfId="160"/>
    <cellStyle name="Millares 41 2" xfId="208"/>
    <cellStyle name="Millares 41 2 2" xfId="256"/>
    <cellStyle name="Millares 42" xfId="150"/>
    <cellStyle name="Millares 42 2" xfId="202"/>
    <cellStyle name="Millares 42 2 2" xfId="250"/>
    <cellStyle name="Millares 43" xfId="158"/>
    <cellStyle name="Millares 43 2" xfId="206"/>
    <cellStyle name="Millares 43 2 2" xfId="254"/>
    <cellStyle name="Millares 44" xfId="159"/>
    <cellStyle name="Millares 44 2" xfId="207"/>
    <cellStyle name="Millares 44 2 2" xfId="255"/>
    <cellStyle name="Millares 45" xfId="162"/>
    <cellStyle name="Millares 45 2" xfId="210"/>
    <cellStyle name="Millares 45 2 2" xfId="258"/>
    <cellStyle name="Millares 46" xfId="161"/>
    <cellStyle name="Millares 46 2" xfId="209"/>
    <cellStyle name="Millares 46 2 2" xfId="257"/>
    <cellStyle name="Millares 47" xfId="157"/>
    <cellStyle name="Millares 47 2" xfId="205"/>
    <cellStyle name="Millares 47 2 2" xfId="253"/>
    <cellStyle name="Millares 48" xfId="166"/>
    <cellStyle name="Millares 48 2" xfId="214"/>
    <cellStyle name="Millares 48 2 2" xfId="262"/>
    <cellStyle name="Millares 49" xfId="164"/>
    <cellStyle name="Millares 49 2" xfId="212"/>
    <cellStyle name="Millares 49 2 2" xfId="260"/>
    <cellStyle name="Millares 5" xfId="69"/>
    <cellStyle name="Millares 50" xfId="163"/>
    <cellStyle name="Millares 50 2" xfId="211"/>
    <cellStyle name="Millares 50 2 2" xfId="259"/>
    <cellStyle name="Millares 51" xfId="165"/>
    <cellStyle name="Millares 51 2" xfId="213"/>
    <cellStyle name="Millares 51 2 2" xfId="261"/>
    <cellStyle name="Millares 52" xfId="170"/>
    <cellStyle name="Millares 53" xfId="171"/>
    <cellStyle name="Millares 54" xfId="172"/>
    <cellStyle name="Millares 55" xfId="173"/>
    <cellStyle name="Millares 56" xfId="267"/>
    <cellStyle name="Millares 57" xfId="217"/>
    <cellStyle name="Millares 58" xfId="221"/>
    <cellStyle name="Millares 59" xfId="220"/>
    <cellStyle name="Millares 6" xfId="70"/>
    <cellStyle name="Millares 7" xfId="71"/>
    <cellStyle name="Millares 8" xfId="72"/>
    <cellStyle name="Millares 9" xfId="73"/>
    <cellStyle name="Neutral 2" xfId="74"/>
    <cellStyle name="Normal" xfId="0" builtinId="0"/>
    <cellStyle name="Normal 10" xfId="75"/>
    <cellStyle name="Normal 11" xfId="76"/>
    <cellStyle name="Normal 12" xfId="77"/>
    <cellStyle name="Normal 13" xfId="78"/>
    <cellStyle name="Normal 14" xfId="79"/>
    <cellStyle name="Normal 15" xfId="80"/>
    <cellStyle name="Normal 16" xfId="81"/>
    <cellStyle name="Normal 17" xfId="82"/>
    <cellStyle name="Normal 18" xfId="83"/>
    <cellStyle name="Normal 19" xfId="84"/>
    <cellStyle name="Normal 2" xfId="5"/>
    <cellStyle name="Normal 2 2" xfId="85"/>
    <cellStyle name="Normal 2 3" xfId="86"/>
    <cellStyle name="Normal 2 4" xfId="87"/>
    <cellStyle name="Normal 2 5" xfId="154"/>
    <cellStyle name="Normal 2 6" xfId="149"/>
    <cellStyle name="Normal 2 7" xfId="219"/>
    <cellStyle name="Normal 2 8" xfId="218"/>
    <cellStyle name="Normal 20" xfId="88"/>
    <cellStyle name="Normal 21" xfId="89"/>
    <cellStyle name="Normal 22" xfId="90"/>
    <cellStyle name="Normal 23" xfId="91"/>
    <cellStyle name="Normal 24" xfId="92"/>
    <cellStyle name="Normal 25" xfId="93"/>
    <cellStyle name="Normal 26" xfId="94"/>
    <cellStyle name="Normal 27" xfId="95"/>
    <cellStyle name="Normal 28" xfId="96"/>
    <cellStyle name="Normal 29" xfId="2"/>
    <cellStyle name="Normal 3" xfId="97"/>
    <cellStyle name="Normal 3 2" xfId="98"/>
    <cellStyle name="Normal 30" xfId="168"/>
    <cellStyle name="Normal 31" xfId="169"/>
    <cellStyle name="Normal 4" xfId="99"/>
    <cellStyle name="Normal 5" xfId="100"/>
    <cellStyle name="Normal 6" xfId="101"/>
    <cellStyle name="Normal 7" xfId="102"/>
    <cellStyle name="Normal 74" xfId="9"/>
    <cellStyle name="Normal 8" xfId="103"/>
    <cellStyle name="Normal 9" xfId="104"/>
    <cellStyle name="Normal_para Hacienda" xfId="174"/>
    <cellStyle name="Output 2" xfId="105"/>
    <cellStyle name="Porcentaje" xfId="140" builtinId="5"/>
    <cellStyle name="Porcentaje 2" xfId="148"/>
    <cellStyle name="Porcentual 2" xfId="106"/>
    <cellStyle name="Porcentual 2 2" xfId="107"/>
    <cellStyle name="Porcentual 2 3" xfId="108"/>
    <cellStyle name="Porcentual 2 4" xfId="109"/>
    <cellStyle name="Porcentual 2 5" xfId="155"/>
    <cellStyle name="Porcentual 3" xfId="110"/>
    <cellStyle name="Porcentual 4" xfId="111"/>
    <cellStyle name="Porcentual 5" xfId="112"/>
    <cellStyle name="Porcentual 6" xfId="113"/>
    <cellStyle name="Porcentual 7" xfId="114"/>
    <cellStyle name="Porcentual 8" xfId="115"/>
    <cellStyle name="Porcentual 9" xfId="156"/>
    <cellStyle name="Total 2" xfId="116"/>
    <cellStyle name="Warning Text 2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basta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ubasta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subasta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0</xdr:row>
      <xdr:rowOff>9525</xdr:rowOff>
    </xdr:from>
    <xdr:to>
      <xdr:col>6</xdr:col>
      <xdr:colOff>400051</xdr:colOff>
      <xdr:row>5</xdr:row>
      <xdr:rowOff>18470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9525"/>
          <a:ext cx="4857750" cy="961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6</xdr:col>
      <xdr:colOff>161925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695325</xdr:colOff>
      <xdr:row>27</xdr:row>
      <xdr:rowOff>142875</xdr:rowOff>
    </xdr:from>
    <xdr:to>
      <xdr:col>6</xdr:col>
      <xdr:colOff>962025</xdr:colOff>
      <xdr:row>29</xdr:row>
      <xdr:rowOff>28575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200900" y="54578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6</xdr:col>
      <xdr:colOff>323850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752475</xdr:colOff>
      <xdr:row>37</xdr:row>
      <xdr:rowOff>123825</xdr:rowOff>
    </xdr:from>
    <xdr:to>
      <xdr:col>6</xdr:col>
      <xdr:colOff>1019175</xdr:colOff>
      <xdr:row>39</xdr:row>
      <xdr:rowOff>9525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7077075" y="73437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6</xdr:col>
      <xdr:colOff>361950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742950</xdr:colOff>
      <xdr:row>22</xdr:row>
      <xdr:rowOff>47625</xdr:rowOff>
    </xdr:from>
    <xdr:to>
      <xdr:col>6</xdr:col>
      <xdr:colOff>1009650</xdr:colOff>
      <xdr:row>23</xdr:row>
      <xdr:rowOff>123825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6858000" y="441007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6</xdr:col>
      <xdr:colOff>247650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638175</xdr:colOff>
      <xdr:row>43</xdr:row>
      <xdr:rowOff>133350</xdr:rowOff>
    </xdr:from>
    <xdr:to>
      <xdr:col>6</xdr:col>
      <xdr:colOff>904875</xdr:colOff>
      <xdr:row>45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6981825" y="84963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6</xdr:col>
      <xdr:colOff>257175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5076825" cy="1004804"/>
        </a:xfrm>
        <a:prstGeom prst="rect">
          <a:avLst/>
        </a:prstGeom>
      </xdr:spPr>
    </xdr:pic>
    <xdr:clientData/>
  </xdr:twoCellAnchor>
  <xdr:twoCellAnchor>
    <xdr:from>
      <xdr:col>6</xdr:col>
      <xdr:colOff>723900</xdr:colOff>
      <xdr:row>26</xdr:row>
      <xdr:rowOff>114300</xdr:rowOff>
    </xdr:from>
    <xdr:to>
      <xdr:col>7</xdr:col>
      <xdr:colOff>47625</xdr:colOff>
      <xdr:row>28</xdr:row>
      <xdr:rowOff>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6924675" y="52387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28575</xdr:rowOff>
    </xdr:from>
    <xdr:to>
      <xdr:col>8</xdr:col>
      <xdr:colOff>276225</xdr:colOff>
      <xdr:row>5</xdr:row>
      <xdr:rowOff>80879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28575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438150</xdr:colOff>
      <xdr:row>58</xdr:row>
      <xdr:rowOff>133350</xdr:rowOff>
    </xdr:from>
    <xdr:to>
      <xdr:col>11</xdr:col>
      <xdr:colOff>704850</xdr:colOff>
      <xdr:row>60</xdr:row>
      <xdr:rowOff>19050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11077575" y="1135380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0</xdr:rowOff>
    </xdr:from>
    <xdr:to>
      <xdr:col>8</xdr:col>
      <xdr:colOff>66675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514350</xdr:colOff>
      <xdr:row>36</xdr:row>
      <xdr:rowOff>180975</xdr:rowOff>
    </xdr:from>
    <xdr:to>
      <xdr:col>12</xdr:col>
      <xdr:colOff>19050</xdr:colOff>
      <xdr:row>38</xdr:row>
      <xdr:rowOff>66675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1449050" y="721042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8</xdr:col>
      <xdr:colOff>171450</xdr:colOff>
      <xdr:row>5</xdr:row>
      <xdr:rowOff>52304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5076825" cy="1004804"/>
        </a:xfrm>
        <a:prstGeom prst="rect">
          <a:avLst/>
        </a:prstGeom>
      </xdr:spPr>
    </xdr:pic>
    <xdr:clientData/>
  </xdr:twoCellAnchor>
  <xdr:twoCellAnchor>
    <xdr:from>
      <xdr:col>11</xdr:col>
      <xdr:colOff>409575</xdr:colOff>
      <xdr:row>59</xdr:row>
      <xdr:rowOff>0</xdr:rowOff>
    </xdr:from>
    <xdr:to>
      <xdr:col>11</xdr:col>
      <xdr:colOff>676275</xdr:colOff>
      <xdr:row>60</xdr:row>
      <xdr:rowOff>76200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1068050" y="11410950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44</xdr:row>
      <xdr:rowOff>19050</xdr:rowOff>
    </xdr:from>
    <xdr:to>
      <xdr:col>13</xdr:col>
      <xdr:colOff>266700</xdr:colOff>
      <xdr:row>45</xdr:row>
      <xdr:rowOff>95250</xdr:rowOff>
    </xdr:to>
    <xdr:sp macro="" textlink="">
      <xdr:nvSpPr>
        <xdr:cNvPr id="4" name="3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11087100" y="80010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0</xdr:rowOff>
    </xdr:from>
    <xdr:to>
      <xdr:col>9</xdr:col>
      <xdr:colOff>504825</xdr:colOff>
      <xdr:row>4</xdr:row>
      <xdr:rowOff>107070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391025" cy="86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1133475</xdr:colOff>
      <xdr:row>39</xdr:row>
      <xdr:rowOff>19050</xdr:rowOff>
    </xdr:from>
    <xdr:to>
      <xdr:col>13</xdr:col>
      <xdr:colOff>266700</xdr:colOff>
      <xdr:row>40</xdr:row>
      <xdr:rowOff>95250</xdr:rowOff>
    </xdr:to>
    <xdr:sp macro="" textlink="">
      <xdr:nvSpPr>
        <xdr:cNvPr id="2" name="1 Flecha curvada hacia l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11087100" y="8191500"/>
          <a:ext cx="276225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311727</xdr:colOff>
      <xdr:row>0</xdr:row>
      <xdr:rowOff>0</xdr:rowOff>
    </xdr:from>
    <xdr:to>
      <xdr:col>9</xdr:col>
      <xdr:colOff>502227</xdr:colOff>
      <xdr:row>4</xdr:row>
      <xdr:rowOff>141175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68" y="0"/>
          <a:ext cx="4563341" cy="903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57150</xdr:rowOff>
    </xdr:from>
    <xdr:to>
      <xdr:col>9</xdr:col>
      <xdr:colOff>341897</xdr:colOff>
      <xdr:row>5</xdr:row>
      <xdr:rowOff>7825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57150"/>
          <a:ext cx="4551947" cy="903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666749</xdr:colOff>
      <xdr:row>0</xdr:row>
      <xdr:rowOff>10584</xdr:rowOff>
    </xdr:from>
    <xdr:to>
      <xdr:col>8</xdr:col>
      <xdr:colOff>285749</xdr:colOff>
      <xdr:row>5</xdr:row>
      <xdr:rowOff>166154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9" y="10584"/>
          <a:ext cx="5598583" cy="11080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488156</xdr:colOff>
      <xdr:row>0</xdr:row>
      <xdr:rowOff>119062</xdr:rowOff>
    </xdr:from>
    <xdr:to>
      <xdr:col>8</xdr:col>
      <xdr:colOff>661459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406" y="119062"/>
          <a:ext cx="6138334" cy="12148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119062</xdr:rowOff>
    </xdr:from>
    <xdr:to>
      <xdr:col>9</xdr:col>
      <xdr:colOff>256647</xdr:colOff>
      <xdr:row>7</xdr:row>
      <xdr:rowOff>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11906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46</xdr:row>
      <xdr:rowOff>11906</xdr:rowOff>
    </xdr:from>
    <xdr:to>
      <xdr:col>12</xdr:col>
      <xdr:colOff>600075</xdr:colOff>
      <xdr:row>47</xdr:row>
      <xdr:rowOff>88106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13001625" y="8965406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1131093</xdr:colOff>
      <xdr:row>0</xdr:row>
      <xdr:rowOff>166687</xdr:rowOff>
    </xdr:from>
    <xdr:to>
      <xdr:col>9</xdr:col>
      <xdr:colOff>113771</xdr:colOff>
      <xdr:row>7</xdr:row>
      <xdr:rowOff>48084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3343" y="166687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333374</xdr:colOff>
      <xdr:row>43</xdr:row>
      <xdr:rowOff>83344</xdr:rowOff>
    </xdr:from>
    <xdr:to>
      <xdr:col>12</xdr:col>
      <xdr:colOff>600074</xdr:colOff>
      <xdr:row>44</xdr:row>
      <xdr:rowOff>159544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13132593" y="8465344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59532</xdr:colOff>
      <xdr:row>0</xdr:row>
      <xdr:rowOff>83344</xdr:rowOff>
    </xdr:from>
    <xdr:to>
      <xdr:col>9</xdr:col>
      <xdr:colOff>78054</xdr:colOff>
      <xdr:row>6</xdr:row>
      <xdr:rowOff>155241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220" y="83344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345281</xdr:colOff>
      <xdr:row>35</xdr:row>
      <xdr:rowOff>71438</xdr:rowOff>
    </xdr:from>
    <xdr:to>
      <xdr:col>12</xdr:col>
      <xdr:colOff>611981</xdr:colOff>
      <xdr:row>36</xdr:row>
      <xdr:rowOff>147638</xdr:rowOff>
    </xdr:to>
    <xdr:sp macro="" textlink="">
      <xdr:nvSpPr>
        <xdr:cNvPr id="4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13323094" y="6929438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382512</xdr:colOff>
      <xdr:row>6</xdr:row>
      <xdr:rowOff>153539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57" y="81642"/>
          <a:ext cx="6138334" cy="1214897"/>
        </a:xfrm>
        <a:prstGeom prst="rect">
          <a:avLst/>
        </a:prstGeom>
      </xdr:spPr>
    </xdr:pic>
    <xdr:clientData/>
  </xdr:twoCellAnchor>
  <xdr:twoCellAnchor>
    <xdr:from>
      <xdr:col>12</xdr:col>
      <xdr:colOff>353786</xdr:colOff>
      <xdr:row>29</xdr:row>
      <xdr:rowOff>68035</xdr:rowOff>
    </xdr:from>
    <xdr:to>
      <xdr:col>12</xdr:col>
      <xdr:colOff>620486</xdr:colOff>
      <xdr:row>30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13076465" y="5402035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1156607</xdr:colOff>
      <xdr:row>0</xdr:row>
      <xdr:rowOff>81642</xdr:rowOff>
    </xdr:from>
    <xdr:to>
      <xdr:col>9</xdr:col>
      <xdr:colOff>270711</xdr:colOff>
      <xdr:row>6</xdr:row>
      <xdr:rowOff>153539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BA03D24-FCAA-4B73-ACC6-6DA5E41DF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3870" y="81642"/>
          <a:ext cx="6032262" cy="1214897"/>
        </a:xfrm>
        <a:prstGeom prst="rect">
          <a:avLst/>
        </a:prstGeom>
      </xdr:spPr>
    </xdr:pic>
    <xdr:clientData/>
  </xdr:twoCellAnchor>
  <xdr:twoCellAnchor>
    <xdr:from>
      <xdr:col>10</xdr:col>
      <xdr:colOff>584391</xdr:colOff>
      <xdr:row>24</xdr:row>
      <xdr:rowOff>68035</xdr:rowOff>
    </xdr:from>
    <xdr:to>
      <xdr:col>10</xdr:col>
      <xdr:colOff>851091</xdr:colOff>
      <xdr:row>25</xdr:row>
      <xdr:rowOff>144235</xdr:rowOff>
    </xdr:to>
    <xdr:sp macro="" textlink="">
      <xdr:nvSpPr>
        <xdr:cNvPr id="3" name="3 Flecha curvada hacia l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919A71E-4BEA-4A03-8B88-962C78E81AF3}"/>
            </a:ext>
          </a:extLst>
        </xdr:cNvPr>
        <xdr:cNvSpPr/>
      </xdr:nvSpPr>
      <xdr:spPr>
        <a:xfrm>
          <a:off x="11603312" y="3677509"/>
          <a:ext cx="266700" cy="266700"/>
        </a:xfrm>
        <a:prstGeom prst="curvedLef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1026584</xdr:colOff>
      <xdr:row>0</xdr:row>
      <xdr:rowOff>0</xdr:rowOff>
    </xdr:from>
    <xdr:to>
      <xdr:col>9</xdr:col>
      <xdr:colOff>719667</xdr:colOff>
      <xdr:row>6</xdr:row>
      <xdr:rowOff>15232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584" y="0"/>
          <a:ext cx="5905500" cy="1168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37"/>
  <sheetViews>
    <sheetView showGridLines="0" showRowColHeaders="0" tabSelected="1" workbookViewId="0">
      <selection activeCell="B6" sqref="B6:G6"/>
    </sheetView>
  </sheetViews>
  <sheetFormatPr baseColWidth="10" defaultColWidth="0" defaultRowHeight="15" customHeight="1" zeroHeight="1" x14ac:dyDescent="0.25"/>
  <cols>
    <col min="1" max="1" width="7.7109375" style="11" customWidth="1"/>
    <col min="2" max="2" width="12.42578125" style="11" customWidth="1"/>
    <col min="3" max="3" width="12.7109375" style="11" customWidth="1"/>
    <col min="4" max="4" width="17.5703125" style="11" bestFit="1" customWidth="1"/>
    <col min="5" max="5" width="16.28515625" style="11" bestFit="1" customWidth="1"/>
    <col min="6" max="6" width="18.7109375" style="11" bestFit="1" customWidth="1"/>
    <col min="7" max="7" width="19" style="11" bestFit="1" customWidth="1"/>
    <col min="8" max="8" width="18.7109375" style="11" customWidth="1"/>
    <col min="9" max="9" width="9.5703125" style="11" hidden="1" customWidth="1"/>
    <col min="10" max="10" width="17.42578125" style="11" hidden="1" customWidth="1"/>
    <col min="11" max="11" width="17.28515625" style="11" hidden="1" customWidth="1"/>
    <col min="12" max="13" width="11.42578125" style="11" hidden="1" customWidth="1"/>
    <col min="14" max="26" width="0" style="11" hidden="1" customWidth="1"/>
    <col min="27" max="16384" width="11.42578125" style="11" hidden="1"/>
  </cols>
  <sheetData>
    <row r="1" spans="1:2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25">
      <c r="A2" s="12"/>
      <c r="B2" s="12"/>
      <c r="C2" s="12"/>
      <c r="D2" s="12"/>
      <c r="E2" s="12"/>
      <c r="F2" s="12"/>
      <c r="G2" s="12"/>
      <c r="H2" s="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x14ac:dyDescent="0.25">
      <c r="A3" s="12"/>
      <c r="B3" s="12"/>
      <c r="C3" s="12"/>
      <c r="D3" s="12"/>
      <c r="E3" s="12"/>
      <c r="F3" s="12"/>
      <c r="G3" s="12"/>
      <c r="H3" s="12"/>
      <c r="I3" s="3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44" customForma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5.75" x14ac:dyDescent="0.25">
      <c r="A6" s="12"/>
      <c r="B6" s="195" t="s">
        <v>196</v>
      </c>
      <c r="C6" s="195"/>
      <c r="D6" s="195"/>
      <c r="E6" s="195"/>
      <c r="F6" s="195"/>
      <c r="G6" s="195"/>
      <c r="H6" s="36"/>
      <c r="I6" s="36"/>
      <c r="J6" s="36"/>
      <c r="K6" s="36"/>
      <c r="L6" s="36"/>
      <c r="M6" s="12"/>
      <c r="N6" s="12"/>
      <c r="O6" s="12"/>
      <c r="P6" s="12"/>
      <c r="Q6" s="12"/>
      <c r="R6" s="12"/>
      <c r="S6" s="12"/>
      <c r="T6" s="12"/>
    </row>
    <row r="7" spans="1:20" x14ac:dyDescent="0.25">
      <c r="A7" s="12"/>
      <c r="B7" s="12"/>
      <c r="C7" s="12"/>
      <c r="D7" s="12"/>
      <c r="E7" s="12"/>
      <c r="F7" s="12"/>
      <c r="G7" s="12"/>
      <c r="H7" s="12"/>
      <c r="I7" s="17"/>
      <c r="J7" s="194"/>
      <c r="K7" s="194"/>
      <c r="L7" s="194"/>
      <c r="M7" s="12"/>
      <c r="N7" s="12"/>
      <c r="O7" s="12"/>
      <c r="P7" s="12"/>
      <c r="Q7" s="12"/>
      <c r="R7" s="12"/>
      <c r="S7" s="12"/>
      <c r="T7" s="12"/>
    </row>
    <row r="8" spans="1:20" x14ac:dyDescent="0.25">
      <c r="A8" s="12"/>
      <c r="B8" s="12"/>
      <c r="C8" s="12"/>
      <c r="D8" s="12"/>
      <c r="E8" s="12"/>
      <c r="F8" s="12"/>
      <c r="G8" s="12"/>
      <c r="H8" s="12"/>
      <c r="I8" s="17"/>
      <c r="J8" s="35"/>
      <c r="K8" s="35"/>
      <c r="L8" s="35"/>
      <c r="M8" s="12"/>
      <c r="N8" s="12"/>
      <c r="O8" s="12"/>
      <c r="P8" s="12"/>
      <c r="Q8" s="12"/>
      <c r="R8" s="12"/>
      <c r="S8" s="12"/>
      <c r="T8" s="12"/>
    </row>
    <row r="9" spans="1:20" x14ac:dyDescent="0.25">
      <c r="A9" s="12"/>
      <c r="B9" s="12"/>
      <c r="C9" s="37">
        <v>2006</v>
      </c>
      <c r="D9" s="12"/>
      <c r="E9" s="12"/>
      <c r="F9" s="12"/>
      <c r="G9" s="12"/>
      <c r="H9" s="12"/>
      <c r="I9" s="17"/>
      <c r="J9" s="35"/>
      <c r="K9" s="35"/>
      <c r="L9" s="35"/>
      <c r="M9" s="12"/>
      <c r="N9" s="12"/>
      <c r="O9" s="12"/>
      <c r="P9" s="12"/>
      <c r="Q9" s="12"/>
      <c r="R9" s="12"/>
      <c r="S9" s="12"/>
      <c r="T9" s="12"/>
    </row>
    <row r="10" spans="1:20" x14ac:dyDescent="0.25">
      <c r="A10" s="12"/>
      <c r="B10" s="12"/>
      <c r="C10" s="37">
        <v>2007</v>
      </c>
      <c r="D10" s="12"/>
      <c r="E10" s="12"/>
      <c r="F10" s="12"/>
      <c r="G10" s="12"/>
      <c r="H10" s="12"/>
      <c r="I10" s="17"/>
      <c r="J10" s="35"/>
      <c r="K10" s="35"/>
      <c r="L10" s="35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2"/>
      <c r="B11" s="12"/>
      <c r="C11" s="37">
        <v>2008</v>
      </c>
      <c r="D11" s="12"/>
      <c r="E11" s="12"/>
      <c r="F11" s="12"/>
      <c r="G11" s="12"/>
      <c r="H11" s="12"/>
      <c r="I11" s="17"/>
      <c r="J11" s="35"/>
      <c r="K11" s="35"/>
      <c r="L11" s="35"/>
      <c r="M11" s="12"/>
      <c r="N11" s="12"/>
      <c r="O11" s="12"/>
      <c r="P11" s="12"/>
      <c r="Q11" s="12"/>
      <c r="R11" s="12"/>
      <c r="S11" s="12"/>
      <c r="T11" s="12"/>
    </row>
    <row r="12" spans="1:20" x14ac:dyDescent="0.25">
      <c r="A12" s="12"/>
      <c r="B12" s="12"/>
      <c r="C12" s="37">
        <v>2009</v>
      </c>
      <c r="D12" s="12"/>
      <c r="E12" s="12"/>
      <c r="F12" s="12"/>
      <c r="G12" s="12"/>
      <c r="H12" s="12"/>
      <c r="I12" s="17"/>
      <c r="J12" s="35"/>
      <c r="K12" s="35"/>
      <c r="L12" s="35"/>
      <c r="M12" s="12"/>
      <c r="N12" s="12"/>
      <c r="O12" s="12"/>
      <c r="P12" s="12"/>
      <c r="Q12" s="12"/>
      <c r="R12" s="12"/>
      <c r="S12" s="12"/>
      <c r="T12" s="12"/>
    </row>
    <row r="13" spans="1:20" x14ac:dyDescent="0.25">
      <c r="A13" s="12"/>
      <c r="B13" s="12"/>
      <c r="C13" s="37">
        <v>2010</v>
      </c>
      <c r="D13" s="12"/>
      <c r="E13" s="12"/>
      <c r="F13" s="12"/>
      <c r="G13" s="12"/>
      <c r="H13" s="12"/>
      <c r="I13" s="17"/>
      <c r="J13" s="35"/>
      <c r="K13" s="35"/>
      <c r="L13" s="35"/>
      <c r="M13" s="12"/>
      <c r="N13" s="12"/>
      <c r="O13" s="12"/>
      <c r="P13" s="12"/>
      <c r="Q13" s="12"/>
      <c r="R13" s="12"/>
      <c r="S13" s="12"/>
      <c r="T13" s="12"/>
    </row>
    <row r="14" spans="1:20" x14ac:dyDescent="0.25">
      <c r="A14" s="12"/>
      <c r="B14" s="12"/>
      <c r="C14" s="37">
        <v>2012</v>
      </c>
      <c r="D14" s="12"/>
      <c r="E14" s="12"/>
      <c r="F14" s="12"/>
      <c r="G14" s="12"/>
      <c r="H14" s="12"/>
      <c r="I14" s="17"/>
      <c r="J14" s="35"/>
      <c r="K14" s="35"/>
      <c r="L14" s="35"/>
      <c r="M14" s="12"/>
      <c r="N14" s="12"/>
      <c r="O14" s="12"/>
      <c r="P14" s="12"/>
      <c r="Q14" s="12"/>
      <c r="R14" s="12"/>
      <c r="S14" s="12"/>
      <c r="T14" s="12"/>
    </row>
    <row r="15" spans="1:20" x14ac:dyDescent="0.25">
      <c r="A15" s="12"/>
      <c r="B15" s="12"/>
      <c r="C15" s="37">
        <v>2013</v>
      </c>
      <c r="D15" s="12"/>
      <c r="E15" s="12"/>
      <c r="F15" s="12"/>
      <c r="G15" s="12"/>
      <c r="H15" s="12"/>
      <c r="I15" s="17"/>
      <c r="J15" s="35"/>
      <c r="K15" s="35"/>
      <c r="L15" s="35"/>
      <c r="M15" s="12"/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12"/>
      <c r="C16" s="37">
        <v>2014</v>
      </c>
      <c r="D16" s="12"/>
      <c r="E16" s="12"/>
      <c r="F16" s="12"/>
      <c r="G16" s="12"/>
      <c r="H16" s="12"/>
      <c r="I16" s="17"/>
      <c r="J16" s="35"/>
      <c r="K16" s="35"/>
      <c r="L16" s="35"/>
      <c r="M16" s="12"/>
      <c r="N16" s="12"/>
      <c r="O16" s="12"/>
      <c r="P16" s="12"/>
      <c r="Q16" s="12"/>
      <c r="R16" s="12"/>
      <c r="S16" s="12"/>
      <c r="T16" s="12"/>
    </row>
    <row r="17" spans="1:20" x14ac:dyDescent="0.25">
      <c r="A17" s="12"/>
      <c r="B17" s="12"/>
      <c r="C17" s="37">
        <v>2015</v>
      </c>
      <c r="D17" s="12"/>
      <c r="E17" s="12"/>
      <c r="F17" s="12"/>
      <c r="G17" s="12"/>
      <c r="H17" s="12"/>
      <c r="I17" s="17"/>
      <c r="J17" s="35"/>
      <c r="K17" s="35"/>
      <c r="L17" s="35"/>
      <c r="M17" s="12"/>
      <c r="N17" s="12"/>
      <c r="O17" s="12"/>
      <c r="P17" s="12"/>
      <c r="Q17" s="12"/>
      <c r="R17" s="12"/>
      <c r="S17" s="12"/>
      <c r="T17" s="12"/>
    </row>
    <row r="18" spans="1:20" s="44" customFormat="1" x14ac:dyDescent="0.25">
      <c r="A18" s="43"/>
      <c r="B18" s="43"/>
      <c r="C18" s="37">
        <v>2016</v>
      </c>
      <c r="D18" s="43"/>
      <c r="E18" s="43"/>
      <c r="F18" s="43"/>
      <c r="G18" s="43"/>
      <c r="H18" s="43"/>
      <c r="I18" s="17"/>
      <c r="J18" s="48"/>
      <c r="K18" s="48"/>
      <c r="L18" s="48"/>
      <c r="M18" s="43"/>
      <c r="N18" s="43"/>
      <c r="O18" s="43"/>
      <c r="P18" s="43"/>
      <c r="Q18" s="43"/>
      <c r="R18" s="43"/>
      <c r="S18" s="43"/>
      <c r="T18" s="43"/>
    </row>
    <row r="19" spans="1:20" s="44" customFormat="1" x14ac:dyDescent="0.25">
      <c r="A19" s="43"/>
      <c r="B19" s="43"/>
      <c r="C19" s="37">
        <v>2017</v>
      </c>
      <c r="D19" s="43"/>
      <c r="E19" s="43"/>
      <c r="F19" s="43"/>
      <c r="G19" s="43"/>
      <c r="H19" s="43"/>
      <c r="I19" s="17"/>
      <c r="J19" s="61"/>
      <c r="K19" s="61"/>
      <c r="L19" s="61"/>
      <c r="M19" s="43"/>
      <c r="N19" s="43"/>
      <c r="O19" s="43"/>
      <c r="P19" s="43"/>
      <c r="Q19" s="43"/>
      <c r="R19" s="43"/>
      <c r="S19" s="43"/>
      <c r="T19" s="43"/>
    </row>
    <row r="20" spans="1:20" s="44" customFormat="1" x14ac:dyDescent="0.25">
      <c r="A20" s="43"/>
      <c r="B20" s="43"/>
      <c r="C20" s="37">
        <v>2018</v>
      </c>
      <c r="D20" s="43"/>
      <c r="E20" s="43"/>
      <c r="F20" s="43"/>
      <c r="G20" s="43"/>
      <c r="H20" s="43"/>
      <c r="I20" s="17"/>
      <c r="J20" s="65"/>
      <c r="K20" s="65"/>
      <c r="L20" s="65"/>
      <c r="M20" s="43"/>
      <c r="N20" s="43"/>
      <c r="O20" s="43"/>
      <c r="P20" s="43"/>
      <c r="Q20" s="43"/>
      <c r="R20" s="43"/>
      <c r="S20" s="43"/>
      <c r="T20" s="43"/>
    </row>
    <row r="21" spans="1:20" s="44" customFormat="1" x14ac:dyDescent="0.25">
      <c r="A21" s="43"/>
      <c r="B21" s="43"/>
      <c r="C21" s="37">
        <v>2019</v>
      </c>
      <c r="D21" s="43"/>
      <c r="E21" s="43"/>
      <c r="F21" s="43"/>
      <c r="G21" s="43"/>
      <c r="H21" s="43"/>
      <c r="I21" s="17"/>
      <c r="J21" s="83"/>
      <c r="K21" s="83"/>
      <c r="L21" s="83"/>
      <c r="M21" s="43"/>
      <c r="N21" s="43"/>
      <c r="O21" s="43"/>
      <c r="P21" s="43"/>
      <c r="Q21" s="43"/>
      <c r="R21" s="43"/>
      <c r="S21" s="43"/>
      <c r="T21" s="43"/>
    </row>
    <row r="22" spans="1:20" s="44" customFormat="1" x14ac:dyDescent="0.25">
      <c r="A22" s="43"/>
      <c r="B22" s="43"/>
      <c r="C22" s="37">
        <v>2020</v>
      </c>
      <c r="D22" s="43"/>
      <c r="E22" s="43"/>
      <c r="F22" s="43"/>
      <c r="G22" s="43"/>
      <c r="H22" s="43"/>
      <c r="I22" s="17"/>
      <c r="J22" s="105"/>
      <c r="K22" s="105"/>
      <c r="L22" s="105"/>
      <c r="M22" s="43"/>
      <c r="N22" s="43"/>
      <c r="O22" s="43"/>
      <c r="P22" s="43"/>
      <c r="Q22" s="43"/>
      <c r="R22" s="43"/>
      <c r="S22" s="43"/>
      <c r="T22" s="43"/>
    </row>
    <row r="23" spans="1:20" s="44" customFormat="1" x14ac:dyDescent="0.25">
      <c r="A23" s="43"/>
      <c r="B23" s="43"/>
      <c r="C23" s="37">
        <v>2021</v>
      </c>
      <c r="D23" s="43"/>
      <c r="E23" s="43"/>
      <c r="F23" s="43"/>
      <c r="G23" s="43"/>
      <c r="H23" s="43"/>
      <c r="I23" s="17"/>
      <c r="J23" s="133"/>
      <c r="K23" s="133"/>
      <c r="L23" s="133"/>
      <c r="M23" s="43"/>
      <c r="N23" s="43"/>
      <c r="O23" s="43"/>
      <c r="P23" s="43"/>
      <c r="Q23" s="43"/>
      <c r="R23" s="43"/>
      <c r="S23" s="43"/>
      <c r="T23" s="43"/>
    </row>
    <row r="24" spans="1:20" s="44" customFormat="1" x14ac:dyDescent="0.25">
      <c r="A24" s="43"/>
      <c r="B24" s="43"/>
      <c r="C24" s="37">
        <v>2022</v>
      </c>
      <c r="D24" s="43"/>
      <c r="E24" s="43"/>
      <c r="F24" s="43"/>
      <c r="G24" s="43"/>
      <c r="H24" s="43"/>
      <c r="I24" s="17"/>
      <c r="J24" s="134"/>
      <c r="K24" s="134"/>
      <c r="L24" s="134"/>
      <c r="M24" s="43"/>
      <c r="N24" s="43"/>
      <c r="O24" s="43"/>
      <c r="P24" s="43"/>
      <c r="Q24" s="43"/>
      <c r="R24" s="43"/>
      <c r="S24" s="43"/>
      <c r="T24" s="43"/>
    </row>
    <row r="25" spans="1:20" s="44" customFormat="1" x14ac:dyDescent="0.25">
      <c r="A25" s="43"/>
      <c r="B25" s="43"/>
      <c r="C25" s="37">
        <v>2023</v>
      </c>
      <c r="D25" s="43"/>
      <c r="E25" s="43"/>
      <c r="F25" s="43"/>
      <c r="G25" s="43"/>
      <c r="H25" s="43"/>
      <c r="I25" s="17"/>
      <c r="J25" s="157"/>
      <c r="K25" s="157"/>
      <c r="L25" s="157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12"/>
      <c r="B26" s="12"/>
      <c r="C26" s="37">
        <v>2024</v>
      </c>
      <c r="D26" s="12"/>
      <c r="E26" s="12"/>
      <c r="F26" s="12"/>
      <c r="G26" s="12"/>
      <c r="H26" s="12"/>
      <c r="I26" s="17"/>
      <c r="J26" s="35"/>
      <c r="K26" s="35"/>
      <c r="L26" s="35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A27" s="12"/>
      <c r="B27" s="12"/>
      <c r="C27" s="47" t="s">
        <v>197</v>
      </c>
      <c r="D27" s="12"/>
      <c r="E27" s="12"/>
      <c r="F27" s="12"/>
      <c r="G27" s="12"/>
      <c r="H27" s="12"/>
      <c r="I27" s="17"/>
      <c r="J27" s="35"/>
      <c r="K27" s="35"/>
      <c r="L27" s="35"/>
      <c r="M27" s="12"/>
      <c r="N27" s="12"/>
      <c r="O27" s="12"/>
      <c r="P27" s="12"/>
      <c r="Q27" s="12"/>
      <c r="R27" s="12"/>
      <c r="S27" s="12"/>
      <c r="T27" s="12"/>
    </row>
    <row r="28" spans="1:20" x14ac:dyDescent="0.25">
      <c r="A28" s="12"/>
      <c r="B28" s="12"/>
      <c r="C28" s="12"/>
      <c r="D28" s="12"/>
      <c r="E28" s="12"/>
      <c r="F28" s="12"/>
      <c r="G28" s="12"/>
      <c r="H28" s="12"/>
      <c r="I28" s="17"/>
      <c r="J28" s="35"/>
      <c r="K28" s="35"/>
      <c r="L28" s="35"/>
      <c r="M28" s="12"/>
      <c r="N28" s="12"/>
      <c r="O28" s="12"/>
      <c r="P28" s="12"/>
      <c r="Q28" s="12"/>
      <c r="R28" s="12"/>
      <c r="S28" s="12"/>
      <c r="T28" s="12"/>
    </row>
    <row r="29" spans="1:20" x14ac:dyDescent="0.25">
      <c r="A29" s="12"/>
      <c r="B29" s="12"/>
      <c r="C29" s="12"/>
      <c r="D29" s="12"/>
      <c r="E29" s="12"/>
      <c r="F29" s="12"/>
      <c r="G29" s="12"/>
      <c r="H29" s="12"/>
      <c r="I29" s="17"/>
      <c r="J29" s="35"/>
      <c r="K29" s="35"/>
      <c r="L29" s="35"/>
      <c r="M29" s="12"/>
      <c r="N29" s="12"/>
      <c r="O29" s="12"/>
      <c r="P29" s="12"/>
      <c r="Q29" s="12"/>
      <c r="R29" s="12"/>
      <c r="S29" s="12"/>
      <c r="T29" s="12"/>
    </row>
    <row r="30" spans="1:20" x14ac:dyDescent="0.25">
      <c r="A30" s="12"/>
      <c r="B30" s="12"/>
      <c r="C30" s="12"/>
      <c r="D30" s="12"/>
      <c r="E30" s="12"/>
      <c r="F30" s="12"/>
      <c r="G30" s="12"/>
      <c r="H30" s="12"/>
      <c r="I30" s="17"/>
      <c r="J30" s="35"/>
      <c r="K30" s="35"/>
      <c r="L30" s="35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12"/>
      <c r="B31" s="12"/>
      <c r="C31" s="12"/>
      <c r="D31" s="12"/>
      <c r="E31" s="12"/>
      <c r="F31" s="12"/>
      <c r="G31" s="12"/>
      <c r="H31" s="12"/>
      <c r="I31" s="17"/>
      <c r="J31" s="35"/>
      <c r="K31" s="35"/>
      <c r="L31" s="35"/>
      <c r="M31" s="12"/>
      <c r="N31" s="12"/>
      <c r="O31" s="12"/>
      <c r="P31" s="12"/>
      <c r="Q31" s="12"/>
      <c r="R31" s="12"/>
      <c r="S31" s="12"/>
      <c r="T31" s="12"/>
    </row>
    <row r="32" spans="1:20" x14ac:dyDescent="0.25">
      <c r="A32" s="12"/>
      <c r="B32" s="33" t="s">
        <v>291</v>
      </c>
      <c r="C32" s="12"/>
      <c r="D32" s="12"/>
      <c r="E32" s="12"/>
      <c r="F32" s="12"/>
      <c r="G32" s="12"/>
      <c r="H32" s="12"/>
      <c r="I32" s="17"/>
      <c r="J32" s="35"/>
      <c r="K32" s="35"/>
      <c r="L32" s="35"/>
      <c r="M32" s="12"/>
      <c r="N32" s="12"/>
      <c r="O32" s="12"/>
      <c r="P32" s="12"/>
      <c r="Q32" s="12"/>
      <c r="R32" s="12"/>
      <c r="S32" s="12"/>
      <c r="T32" s="12"/>
    </row>
    <row r="33" spans="1:20" x14ac:dyDescent="0.25">
      <c r="A33" s="12"/>
      <c r="B33" s="33" t="s">
        <v>198</v>
      </c>
      <c r="C33" s="12"/>
      <c r="D33" s="12"/>
      <c r="E33" s="12"/>
      <c r="F33" s="12"/>
      <c r="G33" s="12"/>
      <c r="H33" s="12"/>
      <c r="I33" s="17"/>
      <c r="J33" s="35"/>
      <c r="K33" s="35"/>
      <c r="L33" s="35"/>
      <c r="M33" s="12"/>
      <c r="N33" s="12"/>
      <c r="O33" s="12"/>
      <c r="P33" s="12"/>
      <c r="Q33" s="12"/>
      <c r="R33" s="12"/>
      <c r="S33" s="12"/>
      <c r="T33" s="12"/>
    </row>
    <row r="34" spans="1:20" x14ac:dyDescent="0.25">
      <c r="A34" s="12"/>
      <c r="B34" s="14" t="s">
        <v>292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25">
      <c r="A35" s="12"/>
      <c r="B35" s="13" t="s">
        <v>286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5" hidden="1" customHeight="1" x14ac:dyDescent="0.25">
      <c r="C37" s="12"/>
    </row>
  </sheetData>
  <mergeCells count="2">
    <mergeCell ref="J7:L7"/>
    <mergeCell ref="B6:G6"/>
  </mergeCells>
  <hyperlinks>
    <hyperlink ref="C17" location="'2015'!A1" display="'2015'!A1"/>
    <hyperlink ref="C16" location="'2014'!A1" display="'2014'!A1"/>
    <hyperlink ref="C15" location="'2013'!A1" display="'2013'!A1"/>
    <hyperlink ref="C14" location="'2012'!A1" display="'2012'!A1"/>
    <hyperlink ref="C13" location="'2010'!A1" display="'2010'!A1"/>
    <hyperlink ref="C12" location="'2009'!A1" display="'2009'!A1"/>
    <hyperlink ref="C11" location="'2008'!A1" display="'2008'!A1"/>
    <hyperlink ref="C10" location="'2007'!A1" display="'2007'!A1"/>
    <hyperlink ref="C9" location="'2006'!A1" display="'2006'!A1"/>
    <hyperlink ref="C27" location="CondicFinanc" display="Condiciones financieras"/>
    <hyperlink ref="C18" location="'2016'!A1" display="'2016'!A1"/>
    <hyperlink ref="C19" location="'2017'!A1" display="'2017'!A1"/>
    <hyperlink ref="C22" location="'2020'!A1" display="'2020'!A1"/>
    <hyperlink ref="C23" location="'2021'!A1" display="'2021'!A1"/>
    <hyperlink ref="C24" location="'2022'!A1" display="'2022'!A1"/>
    <hyperlink ref="C25" location="'2023'!A1" display="'2023'!A1"/>
    <hyperlink ref="C20" location="'2018'!A1" display="'2018'!A1"/>
    <hyperlink ref="C21" location="'2019'!A1" display="'2019'!A1"/>
    <hyperlink ref="C26" location="'2024'!A1" display="'2024'!A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7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7" sqref="E27"/>
    </sheetView>
  </sheetViews>
  <sheetFormatPr baseColWidth="10" defaultRowHeight="15" x14ac:dyDescent="0.25"/>
  <cols>
    <col min="1" max="2" width="11.42578125" style="44"/>
    <col min="3" max="3" width="15.85546875" style="44" customWidth="1"/>
    <col min="4" max="4" width="20.140625" style="44" customWidth="1"/>
    <col min="5" max="5" width="19.7109375" style="44" customWidth="1"/>
    <col min="6" max="6" width="19" style="44" customWidth="1"/>
    <col min="7" max="7" width="15" style="44" customWidth="1"/>
    <col min="8" max="16384" width="11.42578125" style="44"/>
  </cols>
  <sheetData>
    <row r="6" spans="2:7" ht="15.75" x14ac:dyDescent="0.25">
      <c r="B6" s="195" t="s">
        <v>262</v>
      </c>
      <c r="C6" s="195"/>
      <c r="D6" s="195"/>
      <c r="E6" s="195"/>
      <c r="F6" s="195"/>
      <c r="G6" s="195"/>
    </row>
    <row r="7" spans="2:7" x14ac:dyDescent="0.25">
      <c r="B7" s="43"/>
      <c r="C7" s="43"/>
      <c r="D7" s="43"/>
      <c r="E7" s="43"/>
      <c r="F7" s="43"/>
      <c r="G7" s="43"/>
    </row>
    <row r="8" spans="2:7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261</v>
      </c>
      <c r="G8" s="20" t="s">
        <v>260</v>
      </c>
    </row>
    <row r="9" spans="2:7" x14ac:dyDescent="0.25">
      <c r="B9" s="21">
        <v>38849</v>
      </c>
      <c r="C9" s="21" t="s">
        <v>259</v>
      </c>
      <c r="D9" s="18" t="s">
        <v>182</v>
      </c>
      <c r="E9" s="197">
        <v>130000000000</v>
      </c>
      <c r="F9" s="175">
        <v>30000000000</v>
      </c>
      <c r="G9" s="141">
        <v>0.15</v>
      </c>
    </row>
    <row r="10" spans="2:7" x14ac:dyDescent="0.25">
      <c r="B10" s="21">
        <v>38849</v>
      </c>
      <c r="C10" s="21" t="s">
        <v>259</v>
      </c>
      <c r="D10" s="18" t="s">
        <v>183</v>
      </c>
      <c r="E10" s="198"/>
      <c r="F10" s="173">
        <v>5200000</v>
      </c>
      <c r="G10" s="141">
        <v>8.8900000000000007E-2</v>
      </c>
    </row>
    <row r="11" spans="2:7" x14ac:dyDescent="0.25">
      <c r="B11" s="21">
        <v>38849</v>
      </c>
      <c r="C11" s="21" t="s">
        <v>259</v>
      </c>
      <c r="D11" s="18" t="s">
        <v>184</v>
      </c>
      <c r="E11" s="199"/>
      <c r="F11" s="173">
        <v>9800000</v>
      </c>
      <c r="G11" s="141">
        <v>8.8999999999999996E-2</v>
      </c>
    </row>
    <row r="12" spans="2:7" x14ac:dyDescent="0.25">
      <c r="B12" s="21">
        <v>39056</v>
      </c>
      <c r="C12" s="21" t="s">
        <v>259</v>
      </c>
      <c r="D12" s="18" t="s">
        <v>186</v>
      </c>
      <c r="E12" s="197">
        <v>220000000000</v>
      </c>
      <c r="F12" s="175">
        <v>22000000000</v>
      </c>
      <c r="G12" s="141">
        <v>0.14949999999999999</v>
      </c>
    </row>
    <row r="13" spans="2:7" x14ac:dyDescent="0.25">
      <c r="B13" s="21">
        <v>39056</v>
      </c>
      <c r="C13" s="21" t="s">
        <v>259</v>
      </c>
      <c r="D13" s="18" t="s">
        <v>187</v>
      </c>
      <c r="E13" s="198"/>
      <c r="F13" s="175">
        <v>38500000000</v>
      </c>
      <c r="G13" s="141">
        <v>0.15</v>
      </c>
    </row>
    <row r="14" spans="2:7" x14ac:dyDescent="0.25">
      <c r="B14" s="21">
        <v>39056</v>
      </c>
      <c r="C14" s="21" t="s">
        <v>259</v>
      </c>
      <c r="D14" s="18" t="s">
        <v>185</v>
      </c>
      <c r="E14" s="198"/>
      <c r="F14" s="173">
        <v>1500000</v>
      </c>
      <c r="G14" s="141">
        <v>8.5000000000000006E-2</v>
      </c>
    </row>
    <row r="15" spans="2:7" x14ac:dyDescent="0.25">
      <c r="B15" s="21">
        <v>39056</v>
      </c>
      <c r="C15" s="21" t="s">
        <v>259</v>
      </c>
      <c r="D15" s="18" t="s">
        <v>188</v>
      </c>
      <c r="E15" s="198"/>
      <c r="F15" s="173">
        <v>2000000</v>
      </c>
      <c r="G15" s="141">
        <v>8.5699999999999998E-2</v>
      </c>
    </row>
    <row r="16" spans="2:7" x14ac:dyDescent="0.25">
      <c r="B16" s="21">
        <v>39056</v>
      </c>
      <c r="C16" s="21" t="s">
        <v>259</v>
      </c>
      <c r="D16" s="18" t="s">
        <v>189</v>
      </c>
      <c r="E16" s="198"/>
      <c r="F16" s="173">
        <v>500000</v>
      </c>
      <c r="G16" s="141">
        <v>8.6499999999999994E-2</v>
      </c>
    </row>
    <row r="17" spans="2:7" x14ac:dyDescent="0.25">
      <c r="B17" s="21">
        <v>39056</v>
      </c>
      <c r="C17" s="21" t="s">
        <v>259</v>
      </c>
      <c r="D17" s="18" t="s">
        <v>190</v>
      </c>
      <c r="E17" s="198"/>
      <c r="F17" s="173">
        <v>3000000</v>
      </c>
      <c r="G17" s="141">
        <v>8.6699999999999999E-2</v>
      </c>
    </row>
    <row r="18" spans="2:7" x14ac:dyDescent="0.25">
      <c r="B18" s="21">
        <v>39056</v>
      </c>
      <c r="C18" s="21" t="s">
        <v>259</v>
      </c>
      <c r="D18" s="18" t="s">
        <v>191</v>
      </c>
      <c r="E18" s="198"/>
      <c r="F18" s="173">
        <v>3000000</v>
      </c>
      <c r="G18" s="141">
        <v>8.6800000000000002E-2</v>
      </c>
    </row>
    <row r="19" spans="2:7" x14ac:dyDescent="0.25">
      <c r="B19" s="21">
        <v>39056</v>
      </c>
      <c r="C19" s="21" t="s">
        <v>259</v>
      </c>
      <c r="D19" s="18" t="s">
        <v>192</v>
      </c>
      <c r="E19" s="198"/>
      <c r="F19" s="173">
        <v>2000000</v>
      </c>
      <c r="G19" s="141">
        <v>8.7300000000000003E-2</v>
      </c>
    </row>
    <row r="20" spans="2:7" x14ac:dyDescent="0.25">
      <c r="B20" s="21">
        <v>39056</v>
      </c>
      <c r="C20" s="21" t="s">
        <v>259</v>
      </c>
      <c r="D20" s="174" t="s">
        <v>193</v>
      </c>
      <c r="E20" s="198"/>
      <c r="F20" s="173">
        <v>10000000</v>
      </c>
      <c r="G20" s="141">
        <v>8.7400000000000005E-2</v>
      </c>
    </row>
    <row r="21" spans="2:7" x14ac:dyDescent="0.25">
      <c r="B21" s="21">
        <v>39056</v>
      </c>
      <c r="C21" s="21" t="s">
        <v>259</v>
      </c>
      <c r="D21" s="18" t="s">
        <v>194</v>
      </c>
      <c r="E21" s="198"/>
      <c r="F21" s="173">
        <v>3500000</v>
      </c>
      <c r="G21" s="141">
        <v>8.7499999999999994E-2</v>
      </c>
    </row>
    <row r="22" spans="2:7" x14ac:dyDescent="0.25">
      <c r="B22" s="21">
        <v>39056</v>
      </c>
      <c r="C22" s="21" t="s">
        <v>259</v>
      </c>
      <c r="D22" s="18" t="s">
        <v>195</v>
      </c>
      <c r="E22" s="199"/>
      <c r="F22" s="173">
        <v>1000000</v>
      </c>
      <c r="G22" s="141">
        <v>8.7900000000000006E-2</v>
      </c>
    </row>
    <row r="23" spans="2:7" x14ac:dyDescent="0.25">
      <c r="B23" s="43"/>
      <c r="C23" s="43"/>
      <c r="D23" s="43"/>
      <c r="E23" s="43"/>
      <c r="F23" s="43"/>
      <c r="G23" s="43"/>
    </row>
    <row r="24" spans="2:7" x14ac:dyDescent="0.25">
      <c r="B24" s="33" t="s">
        <v>258</v>
      </c>
      <c r="C24" s="43"/>
      <c r="D24" s="43"/>
      <c r="E24" s="43"/>
      <c r="F24" s="43"/>
      <c r="G24" s="43"/>
    </row>
    <row r="25" spans="2:7" x14ac:dyDescent="0.25">
      <c r="B25" s="196" t="s">
        <v>257</v>
      </c>
      <c r="C25" s="196"/>
      <c r="D25" s="196"/>
      <c r="E25" s="196"/>
      <c r="F25" s="196"/>
      <c r="G25" s="196"/>
    </row>
    <row r="26" spans="2:7" x14ac:dyDescent="0.25">
      <c r="B26" s="196"/>
      <c r="C26" s="196"/>
      <c r="D26" s="196"/>
      <c r="E26" s="196"/>
      <c r="F26" s="196"/>
      <c r="G26" s="196"/>
    </row>
    <row r="27" spans="2:7" x14ac:dyDescent="0.25">
      <c r="B27" s="14" t="str">
        <f>+Subastas!B34</f>
        <v>Fuente: Dirección General de Política de Endeudamiento. VEP. MEF.</v>
      </c>
      <c r="C27" s="43"/>
      <c r="D27" s="43"/>
      <c r="E27" s="43"/>
      <c r="F27" s="43"/>
      <c r="G27" s="43"/>
    </row>
  </sheetData>
  <mergeCells count="4">
    <mergeCell ref="B6:G6"/>
    <mergeCell ref="B25:G26"/>
    <mergeCell ref="E9:E11"/>
    <mergeCell ref="E12:E22"/>
  </mergeCells>
  <hyperlinks>
    <hyperlink ref="D9" location="_2006A112052009" display="2006A112052009"/>
    <hyperlink ref="D10" location="_2006B112052009_8_89" display="2006B112052009-8,89"/>
    <hyperlink ref="D11" location="_2006B112052009_8_9" display="2006B112052009-8,9"/>
    <hyperlink ref="D12" location="_2006A207122009_14_95" display="2006A207122009-14,95"/>
    <hyperlink ref="D13" location="_2006A207122009_15" display="2006A207122009-15"/>
    <hyperlink ref="D14" location="_2006B207122009_8_5" display="2006B207122009-8,5"/>
    <hyperlink ref="D15" location="_2006B207122009_8_57" display="2006B207122009-8,57"/>
    <hyperlink ref="D16" location="_2006B207122009_8_65" display="2006B207122009-8,65"/>
    <hyperlink ref="D17" location="_2006B207122009_8_67" display="2006B207122009-8,67"/>
    <hyperlink ref="D18" location="_2006B207122009_8_68" display="2006B207122009-8,68"/>
    <hyperlink ref="D19" location="_2006B207122009_8_73" display="2006B207122009-8,73"/>
    <hyperlink ref="D20" location="_2006B207122009_8_74" display="2006B207122009-8,74"/>
    <hyperlink ref="D21" location="_2006B207122009_8_75" display="2006B207122009-8,75"/>
    <hyperlink ref="D22" location="_2006B207122009_8_79" display="2006B207122009-8,79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7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7" sqref="B37"/>
    </sheetView>
  </sheetViews>
  <sheetFormatPr baseColWidth="10" defaultRowHeight="15" x14ac:dyDescent="0.25"/>
  <cols>
    <col min="1" max="2" width="11.42578125" style="44"/>
    <col min="3" max="3" width="13.7109375" style="44" customWidth="1"/>
    <col min="4" max="4" width="23.7109375" style="44" customWidth="1"/>
    <col min="5" max="5" width="15.7109375" style="44" customWidth="1"/>
    <col min="6" max="6" width="18.85546875" style="44" customWidth="1"/>
    <col min="7" max="7" width="15.5703125" style="44" customWidth="1"/>
    <col min="8" max="16384" width="11.42578125" style="44"/>
  </cols>
  <sheetData>
    <row r="6" spans="2:7" ht="15.75" x14ac:dyDescent="0.25">
      <c r="B6" s="195" t="s">
        <v>263</v>
      </c>
      <c r="C6" s="195"/>
      <c r="D6" s="195"/>
      <c r="E6" s="195"/>
      <c r="F6" s="195"/>
      <c r="G6" s="195"/>
    </row>
    <row r="7" spans="2:7" x14ac:dyDescent="0.25">
      <c r="B7" s="43"/>
      <c r="C7" s="43"/>
      <c r="D7" s="43"/>
      <c r="E7" s="43"/>
      <c r="F7" s="43"/>
      <c r="G7" s="43"/>
    </row>
    <row r="8" spans="2:7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261</v>
      </c>
      <c r="G8" s="20" t="s">
        <v>260</v>
      </c>
    </row>
    <row r="9" spans="2:7" x14ac:dyDescent="0.25">
      <c r="B9" s="21">
        <v>39155</v>
      </c>
      <c r="C9" s="21" t="s">
        <v>259</v>
      </c>
      <c r="D9" s="18" t="s">
        <v>158</v>
      </c>
      <c r="E9" s="197">
        <v>130000000000</v>
      </c>
      <c r="F9" s="175">
        <v>10000000000</v>
      </c>
      <c r="G9" s="141">
        <v>0.14399999999999999</v>
      </c>
    </row>
    <row r="10" spans="2:7" x14ac:dyDescent="0.25">
      <c r="B10" s="21">
        <v>39155</v>
      </c>
      <c r="C10" s="21" t="s">
        <v>259</v>
      </c>
      <c r="D10" s="18" t="s">
        <v>159</v>
      </c>
      <c r="E10" s="198"/>
      <c r="F10" s="175">
        <v>10000000000</v>
      </c>
      <c r="G10" s="141">
        <v>0.1449</v>
      </c>
    </row>
    <row r="11" spans="2:7" x14ac:dyDescent="0.25">
      <c r="B11" s="21">
        <v>39155</v>
      </c>
      <c r="C11" s="21" t="s">
        <v>259</v>
      </c>
      <c r="D11" s="18" t="s">
        <v>160</v>
      </c>
      <c r="E11" s="198"/>
      <c r="F11" s="175">
        <v>5000000000</v>
      </c>
      <c r="G11" s="141">
        <v>0.14499999999999999</v>
      </c>
    </row>
    <row r="12" spans="2:7" x14ac:dyDescent="0.25">
      <c r="B12" s="21">
        <v>39155</v>
      </c>
      <c r="C12" s="21" t="s">
        <v>259</v>
      </c>
      <c r="D12" s="18" t="s">
        <v>161</v>
      </c>
      <c r="E12" s="198"/>
      <c r="F12" s="175">
        <v>10000000000</v>
      </c>
      <c r="G12" s="141">
        <v>0.14599999999999999</v>
      </c>
    </row>
    <row r="13" spans="2:7" x14ac:dyDescent="0.25">
      <c r="B13" s="21">
        <v>39155</v>
      </c>
      <c r="C13" s="21" t="s">
        <v>259</v>
      </c>
      <c r="D13" s="18" t="s">
        <v>162</v>
      </c>
      <c r="E13" s="198"/>
      <c r="F13" s="175">
        <v>55000000000</v>
      </c>
      <c r="G13" s="141">
        <v>0.14649999999999999</v>
      </c>
    </row>
    <row r="14" spans="2:7" x14ac:dyDescent="0.25">
      <c r="B14" s="21">
        <v>39155</v>
      </c>
      <c r="C14" s="21" t="s">
        <v>259</v>
      </c>
      <c r="D14" s="18" t="s">
        <v>163</v>
      </c>
      <c r="E14" s="198"/>
      <c r="F14" s="173">
        <v>2700000</v>
      </c>
      <c r="G14" s="141">
        <v>8.3900000000000002E-2</v>
      </c>
    </row>
    <row r="15" spans="2:7" x14ac:dyDescent="0.25">
      <c r="B15" s="21">
        <v>39155</v>
      </c>
      <c r="C15" s="21" t="s">
        <v>259</v>
      </c>
      <c r="D15" s="18" t="s">
        <v>164</v>
      </c>
      <c r="E15" s="199"/>
      <c r="F15" s="173">
        <v>4400000</v>
      </c>
      <c r="G15" s="141">
        <v>8.4000000000000005E-2</v>
      </c>
    </row>
    <row r="16" spans="2:7" x14ac:dyDescent="0.25">
      <c r="B16" s="21">
        <v>39409</v>
      </c>
      <c r="C16" s="21" t="s">
        <v>259</v>
      </c>
      <c r="D16" s="18" t="s">
        <v>165</v>
      </c>
      <c r="E16" s="197">
        <v>150000000000</v>
      </c>
      <c r="F16" s="175">
        <v>7500000000</v>
      </c>
      <c r="G16" s="141">
        <v>0.11</v>
      </c>
    </row>
    <row r="17" spans="2:7" x14ac:dyDescent="0.25">
      <c r="B17" s="21">
        <v>39409</v>
      </c>
      <c r="C17" s="21" t="s">
        <v>259</v>
      </c>
      <c r="D17" s="18" t="s">
        <v>166</v>
      </c>
      <c r="E17" s="198"/>
      <c r="F17" s="175">
        <v>5000000000</v>
      </c>
      <c r="G17" s="141">
        <v>0.1174</v>
      </c>
    </row>
    <row r="18" spans="2:7" x14ac:dyDescent="0.25">
      <c r="B18" s="21">
        <v>39409</v>
      </c>
      <c r="C18" s="21" t="s">
        <v>259</v>
      </c>
      <c r="D18" s="18" t="s">
        <v>167</v>
      </c>
      <c r="E18" s="198"/>
      <c r="F18" s="175">
        <v>2000000000</v>
      </c>
      <c r="G18" s="141">
        <v>0.11749999999999999</v>
      </c>
    </row>
    <row r="19" spans="2:7" x14ac:dyDescent="0.25">
      <c r="B19" s="21">
        <v>39409</v>
      </c>
      <c r="C19" s="21" t="s">
        <v>259</v>
      </c>
      <c r="D19" s="18" t="s">
        <v>168</v>
      </c>
      <c r="E19" s="198"/>
      <c r="F19" s="175">
        <v>20000000000</v>
      </c>
      <c r="G19" s="141">
        <v>0.11890000000000001</v>
      </c>
    </row>
    <row r="20" spans="2:7" x14ac:dyDescent="0.25">
      <c r="B20" s="21">
        <v>39409</v>
      </c>
      <c r="C20" s="21" t="s">
        <v>259</v>
      </c>
      <c r="D20" s="18" t="s">
        <v>169</v>
      </c>
      <c r="E20" s="198"/>
      <c r="F20" s="175">
        <v>7500000000</v>
      </c>
      <c r="G20" s="141">
        <v>0.11899999999999999</v>
      </c>
    </row>
    <row r="21" spans="2:7" x14ac:dyDescent="0.25">
      <c r="B21" s="21">
        <v>39409</v>
      </c>
      <c r="C21" s="21" t="s">
        <v>259</v>
      </c>
      <c r="D21" s="18" t="s">
        <v>170</v>
      </c>
      <c r="E21" s="198"/>
      <c r="F21" s="175">
        <v>15000000000</v>
      </c>
      <c r="G21" s="141">
        <v>0.1198</v>
      </c>
    </row>
    <row r="22" spans="2:7" x14ac:dyDescent="0.25">
      <c r="B22" s="21">
        <v>39409</v>
      </c>
      <c r="C22" s="21" t="s">
        <v>259</v>
      </c>
      <c r="D22" s="18" t="s">
        <v>171</v>
      </c>
      <c r="E22" s="198"/>
      <c r="F22" s="175">
        <v>5000000000</v>
      </c>
      <c r="G22" s="141">
        <v>0.12139999999999999</v>
      </c>
    </row>
    <row r="23" spans="2:7" x14ac:dyDescent="0.25">
      <c r="B23" s="21">
        <v>39409</v>
      </c>
      <c r="C23" s="21" t="s">
        <v>259</v>
      </c>
      <c r="D23" s="18" t="s">
        <v>172</v>
      </c>
      <c r="E23" s="198"/>
      <c r="F23" s="175">
        <v>5000000000</v>
      </c>
      <c r="G23" s="141">
        <v>0.12239999999999999</v>
      </c>
    </row>
    <row r="24" spans="2:7" x14ac:dyDescent="0.25">
      <c r="B24" s="21">
        <v>39409</v>
      </c>
      <c r="C24" s="21" t="s">
        <v>259</v>
      </c>
      <c r="D24" s="18" t="s">
        <v>173</v>
      </c>
      <c r="E24" s="198"/>
      <c r="F24" s="175">
        <v>15000000000</v>
      </c>
      <c r="G24" s="141">
        <v>0.1225</v>
      </c>
    </row>
    <row r="25" spans="2:7" x14ac:dyDescent="0.25">
      <c r="B25" s="21">
        <v>39409</v>
      </c>
      <c r="C25" s="21" t="s">
        <v>259</v>
      </c>
      <c r="D25" s="18" t="s">
        <v>174</v>
      </c>
      <c r="E25" s="198"/>
      <c r="F25" s="175">
        <v>500000000</v>
      </c>
      <c r="G25" s="141">
        <v>0.1235</v>
      </c>
    </row>
    <row r="26" spans="2:7" x14ac:dyDescent="0.25">
      <c r="B26" s="21">
        <v>39409</v>
      </c>
      <c r="C26" s="21" t="s">
        <v>259</v>
      </c>
      <c r="D26" s="18" t="s">
        <v>175</v>
      </c>
      <c r="E26" s="198"/>
      <c r="F26" s="175">
        <v>5000000000</v>
      </c>
      <c r="G26" s="141">
        <v>0.1237</v>
      </c>
    </row>
    <row r="27" spans="2:7" x14ac:dyDescent="0.25">
      <c r="B27" s="21">
        <v>39409</v>
      </c>
      <c r="C27" s="21" t="s">
        <v>259</v>
      </c>
      <c r="D27" s="18" t="s">
        <v>176</v>
      </c>
      <c r="E27" s="198"/>
      <c r="F27" s="175">
        <v>15000000000</v>
      </c>
      <c r="G27" s="141">
        <v>0.1239</v>
      </c>
    </row>
    <row r="28" spans="2:7" x14ac:dyDescent="0.25">
      <c r="B28" s="21">
        <v>39409</v>
      </c>
      <c r="C28" s="21" t="s">
        <v>259</v>
      </c>
      <c r="D28" s="18" t="s">
        <v>177</v>
      </c>
      <c r="E28" s="198"/>
      <c r="F28" s="175">
        <v>21000000000</v>
      </c>
      <c r="G28" s="141">
        <v>0.124</v>
      </c>
    </row>
    <row r="29" spans="2:7" x14ac:dyDescent="0.25">
      <c r="B29" s="21">
        <v>39409</v>
      </c>
      <c r="C29" s="21" t="s">
        <v>259</v>
      </c>
      <c r="D29" s="18" t="s">
        <v>178</v>
      </c>
      <c r="E29" s="198"/>
      <c r="F29" s="175">
        <v>3200000000</v>
      </c>
      <c r="G29" s="141">
        <v>0.12429999999999999</v>
      </c>
    </row>
    <row r="30" spans="2:7" x14ac:dyDescent="0.25">
      <c r="B30" s="21">
        <v>39409</v>
      </c>
      <c r="C30" s="21" t="s">
        <v>259</v>
      </c>
      <c r="D30" s="18" t="s">
        <v>179</v>
      </c>
      <c r="E30" s="198"/>
      <c r="F30" s="175">
        <v>32000000000</v>
      </c>
      <c r="G30" s="141">
        <v>0.1245</v>
      </c>
    </row>
    <row r="31" spans="2:7" x14ac:dyDescent="0.25">
      <c r="B31" s="21">
        <v>39409</v>
      </c>
      <c r="C31" s="21" t="s">
        <v>259</v>
      </c>
      <c r="D31" s="18" t="s">
        <v>180</v>
      </c>
      <c r="E31" s="198"/>
      <c r="F31" s="175">
        <v>15500000000</v>
      </c>
      <c r="G31" s="141">
        <v>0.12479999999999999</v>
      </c>
    </row>
    <row r="32" spans="2:7" x14ac:dyDescent="0.25">
      <c r="B32" s="21">
        <v>39409</v>
      </c>
      <c r="C32" s="21" t="s">
        <v>259</v>
      </c>
      <c r="D32" s="18" t="s">
        <v>181</v>
      </c>
      <c r="E32" s="199"/>
      <c r="F32" s="175">
        <v>30000000000</v>
      </c>
      <c r="G32" s="141">
        <v>0.125</v>
      </c>
    </row>
    <row r="33" spans="2:7" x14ac:dyDescent="0.25">
      <c r="B33" s="43"/>
      <c r="C33" s="43"/>
      <c r="D33" s="43"/>
      <c r="E33" s="43"/>
      <c r="F33" s="43"/>
      <c r="G33" s="43"/>
    </row>
    <row r="34" spans="2:7" x14ac:dyDescent="0.25">
      <c r="B34" s="33" t="s">
        <v>258</v>
      </c>
      <c r="C34" s="43"/>
      <c r="D34" s="43"/>
      <c r="E34" s="43"/>
      <c r="F34" s="43"/>
      <c r="G34" s="43"/>
    </row>
    <row r="35" spans="2:7" x14ac:dyDescent="0.25">
      <c r="B35" s="196" t="s">
        <v>257</v>
      </c>
      <c r="C35" s="196"/>
      <c r="D35" s="196"/>
      <c r="E35" s="196"/>
      <c r="F35" s="196"/>
      <c r="G35" s="196"/>
    </row>
    <row r="36" spans="2:7" x14ac:dyDescent="0.25">
      <c r="B36" s="196"/>
      <c r="C36" s="196"/>
      <c r="D36" s="196"/>
      <c r="E36" s="196"/>
      <c r="F36" s="196"/>
      <c r="G36" s="196"/>
    </row>
    <row r="37" spans="2:7" x14ac:dyDescent="0.25">
      <c r="B37" s="14" t="str">
        <f>+Subastas!B34</f>
        <v>Fuente: Dirección General de Política de Endeudamiento. VEP. MEF.</v>
      </c>
      <c r="C37" s="43"/>
      <c r="D37" s="43"/>
      <c r="E37" s="43"/>
      <c r="F37" s="43"/>
      <c r="G37" s="43"/>
    </row>
  </sheetData>
  <mergeCells count="4">
    <mergeCell ref="B6:G6"/>
    <mergeCell ref="B35:G36"/>
    <mergeCell ref="E9:E15"/>
    <mergeCell ref="E16:E32"/>
  </mergeCells>
  <hyperlinks>
    <hyperlink ref="D16" location="_2007A223112010_11" display="2007A223112010-11"/>
    <hyperlink ref="D17" location="_2007A223112010_11_74" display="2007A223112010-11,74"/>
    <hyperlink ref="D18" location="_2007A223112010_11_75" display="2007A223112010-11,75"/>
    <hyperlink ref="D19" location="_2007A223112010_11_89" display="2007A223112010-11,89"/>
    <hyperlink ref="D20" location="_2007A223112010_11_9" display="2007A223112010-11,9"/>
    <hyperlink ref="D21" location="_2007A223112010_11_98" display="2007A223112010-11,98"/>
    <hyperlink ref="D22" location="_2007A223112010_12_14" display="2007A223112010-12,14"/>
    <hyperlink ref="D23" location="_2007A223112010_12_24" display="2007A223112010-12,24"/>
    <hyperlink ref="D24" location="_2007A223112010_12_25" display="2007A223112010-12,25"/>
    <hyperlink ref="D25" location="_2007A223112010_12_35" display="2007A223112010-12,35"/>
    <hyperlink ref="D26" location="_2007A223112010_12_37" display="2007A223112010-12,37"/>
    <hyperlink ref="D27" location="_2007A223112010_12_39" display="2007A223112010-12,39"/>
    <hyperlink ref="D28" location="_2007A223112010_12_4" display="2007A223112010-12,4"/>
    <hyperlink ref="D29" location="_2007A223112010_12_43" display="2007A223112010-12,43"/>
    <hyperlink ref="D30" location="_2007A223112010_12_45" display="2007A223112010-12,45"/>
    <hyperlink ref="D31" location="_2007A223112010_12_48" display="2007A223112010-12,48"/>
    <hyperlink ref="D32" location="_2007A223112010_12_5" display="2007A223112010-12,5"/>
    <hyperlink ref="D9" location="_2007A1116032010_14_4" display="2007A1116032010-14,4"/>
    <hyperlink ref="D10" location="_2007A1116032010_14_49" display="2007A1116032010-14,49"/>
    <hyperlink ref="D11" location="_2007A1116032010_14_5" display="2007A1116032010-14,5"/>
    <hyperlink ref="D12" location="_2007A1116032010_14_6" display="2007A1116032010-14,6"/>
    <hyperlink ref="D13" location="_2007A1116032010_14_65" display="2007A1116032010-14,65"/>
    <hyperlink ref="D14" location="_2007B1116032010_8_39" display="2007B1116032010-8,39"/>
    <hyperlink ref="D15" location="_2007B1116032010_8_4" display="2007B1116032010-8,4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3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35" sqref="E35"/>
    </sheetView>
  </sheetViews>
  <sheetFormatPr baseColWidth="10" defaultRowHeight="15" x14ac:dyDescent="0.25"/>
  <cols>
    <col min="1" max="2" width="11.42578125" style="44"/>
    <col min="3" max="3" width="13" style="44" customWidth="1"/>
    <col min="4" max="4" width="22.7109375" style="44" customWidth="1"/>
    <col min="5" max="5" width="16.7109375" style="44" customWidth="1"/>
    <col min="6" max="6" width="16.42578125" style="44" customWidth="1"/>
    <col min="7" max="7" width="15.28515625" style="44" customWidth="1"/>
    <col min="8" max="16384" width="11.42578125" style="44"/>
  </cols>
  <sheetData>
    <row r="6" spans="2:7" ht="15.75" x14ac:dyDescent="0.25">
      <c r="B6" s="195" t="s">
        <v>264</v>
      </c>
      <c r="C6" s="195"/>
      <c r="D6" s="195"/>
      <c r="E6" s="195"/>
      <c r="F6" s="195"/>
      <c r="G6" s="195"/>
    </row>
    <row r="7" spans="2:7" x14ac:dyDescent="0.25">
      <c r="B7" s="43"/>
      <c r="C7" s="43"/>
      <c r="D7" s="43"/>
      <c r="E7" s="43"/>
      <c r="F7" s="43"/>
      <c r="G7" s="43"/>
    </row>
    <row r="8" spans="2:7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261</v>
      </c>
      <c r="G8" s="20" t="s">
        <v>260</v>
      </c>
    </row>
    <row r="9" spans="2:7" x14ac:dyDescent="0.25">
      <c r="B9" s="21">
        <v>39519</v>
      </c>
      <c r="C9" s="21" t="s">
        <v>259</v>
      </c>
      <c r="D9" s="18" t="s">
        <v>146</v>
      </c>
      <c r="E9" s="197">
        <v>120000000000</v>
      </c>
      <c r="F9" s="175">
        <v>55500000000</v>
      </c>
      <c r="G9" s="141">
        <v>0.125</v>
      </c>
    </row>
    <row r="10" spans="2:7" x14ac:dyDescent="0.25">
      <c r="B10" s="21">
        <v>39519</v>
      </c>
      <c r="C10" s="21" t="s">
        <v>259</v>
      </c>
      <c r="D10" s="18" t="s">
        <v>147</v>
      </c>
      <c r="E10" s="198"/>
      <c r="F10" s="173">
        <v>5951000</v>
      </c>
      <c r="G10" s="141">
        <v>0.08</v>
      </c>
    </row>
    <row r="11" spans="2:7" x14ac:dyDescent="0.25">
      <c r="B11" s="21">
        <v>39519</v>
      </c>
      <c r="C11" s="21" t="s">
        <v>259</v>
      </c>
      <c r="D11" s="18" t="s">
        <v>148</v>
      </c>
      <c r="E11" s="198"/>
      <c r="F11" s="173">
        <v>1000000</v>
      </c>
      <c r="G11" s="141">
        <v>8.1000000000000003E-2</v>
      </c>
    </row>
    <row r="12" spans="2:7" x14ac:dyDescent="0.25">
      <c r="B12" s="21">
        <v>39519</v>
      </c>
      <c r="C12" s="21" t="s">
        <v>259</v>
      </c>
      <c r="D12" s="18" t="s">
        <v>149</v>
      </c>
      <c r="E12" s="198"/>
      <c r="F12" s="173">
        <v>1500000</v>
      </c>
      <c r="G12" s="141">
        <v>8.14E-2</v>
      </c>
    </row>
    <row r="13" spans="2:7" x14ac:dyDescent="0.25">
      <c r="B13" s="21">
        <v>39519</v>
      </c>
      <c r="C13" s="21" t="s">
        <v>259</v>
      </c>
      <c r="D13" s="18" t="s">
        <v>150</v>
      </c>
      <c r="E13" s="198"/>
      <c r="F13" s="173">
        <v>1000000</v>
      </c>
      <c r="G13" s="141">
        <v>8.1500000000000003E-2</v>
      </c>
    </row>
    <row r="14" spans="2:7" x14ac:dyDescent="0.25">
      <c r="B14" s="21">
        <v>39519</v>
      </c>
      <c r="C14" s="21" t="s">
        <v>259</v>
      </c>
      <c r="D14" s="18" t="s">
        <v>154</v>
      </c>
      <c r="E14" s="198"/>
      <c r="F14" s="173">
        <v>1500000</v>
      </c>
      <c r="G14" s="141">
        <v>8.1900000000000001E-2</v>
      </c>
    </row>
    <row r="15" spans="2:7" x14ac:dyDescent="0.25">
      <c r="B15" s="21">
        <v>39519</v>
      </c>
      <c r="C15" s="21" t="s">
        <v>259</v>
      </c>
      <c r="D15" s="18" t="s">
        <v>151</v>
      </c>
      <c r="E15" s="198"/>
      <c r="F15" s="173">
        <v>1000000</v>
      </c>
      <c r="G15" s="141">
        <v>8.2000000000000003E-2</v>
      </c>
    </row>
    <row r="16" spans="2:7" x14ac:dyDescent="0.25">
      <c r="B16" s="21">
        <v>39519</v>
      </c>
      <c r="C16" s="21" t="s">
        <v>259</v>
      </c>
      <c r="D16" s="18" t="s">
        <v>152</v>
      </c>
      <c r="E16" s="198"/>
      <c r="F16" s="173">
        <v>1500000</v>
      </c>
      <c r="G16" s="141">
        <v>8.2400000000000001E-2</v>
      </c>
    </row>
    <row r="17" spans="2:7" x14ac:dyDescent="0.25">
      <c r="B17" s="21">
        <v>39519</v>
      </c>
      <c r="C17" s="21" t="s">
        <v>259</v>
      </c>
      <c r="D17" s="18" t="s">
        <v>153</v>
      </c>
      <c r="E17" s="199"/>
      <c r="F17" s="173">
        <v>500000</v>
      </c>
      <c r="G17" s="141">
        <v>8.2500000000000004E-2</v>
      </c>
    </row>
    <row r="18" spans="2:7" x14ac:dyDescent="0.25">
      <c r="B18" s="43"/>
      <c r="C18" s="43"/>
      <c r="D18" s="43"/>
      <c r="E18" s="43"/>
      <c r="F18" s="43"/>
      <c r="G18" s="43"/>
    </row>
    <row r="19" spans="2:7" x14ac:dyDescent="0.25">
      <c r="B19" s="33" t="s">
        <v>258</v>
      </c>
      <c r="C19" s="43"/>
      <c r="D19" s="43"/>
      <c r="E19" s="43"/>
      <c r="F19" s="43"/>
      <c r="G19" s="43"/>
    </row>
    <row r="20" spans="2:7" x14ac:dyDescent="0.25">
      <c r="B20" s="196" t="s">
        <v>257</v>
      </c>
      <c r="C20" s="196"/>
      <c r="D20" s="196"/>
      <c r="E20" s="196"/>
      <c r="F20" s="196"/>
      <c r="G20" s="196"/>
    </row>
    <row r="21" spans="2:7" x14ac:dyDescent="0.25">
      <c r="B21" s="196"/>
      <c r="C21" s="196"/>
      <c r="D21" s="196"/>
      <c r="E21" s="196"/>
      <c r="F21" s="196"/>
      <c r="G21" s="196"/>
    </row>
    <row r="22" spans="2:7" x14ac:dyDescent="0.25">
      <c r="B22" s="14" t="str">
        <f>+Subastas!B34</f>
        <v>Fuente: Dirección General de Política de Endeudamiento. VEP. MEF.</v>
      </c>
      <c r="C22" s="43"/>
      <c r="D22" s="43"/>
      <c r="E22" s="43"/>
      <c r="F22" s="43"/>
      <c r="G22" s="43"/>
    </row>
    <row r="23" spans="2:7" x14ac:dyDescent="0.25">
      <c r="B23" s="13"/>
      <c r="C23" s="43"/>
      <c r="D23" s="43"/>
      <c r="E23" s="43"/>
      <c r="F23" s="43"/>
      <c r="G23" s="43"/>
    </row>
  </sheetData>
  <mergeCells count="3">
    <mergeCell ref="B6:G6"/>
    <mergeCell ref="B20:G21"/>
    <mergeCell ref="E9:E17"/>
  </mergeCells>
  <hyperlinks>
    <hyperlink ref="D9" location="_2008A112032011" display="2008A112032011"/>
    <hyperlink ref="D10" location="_2008B112032011_8" display="2008B112032011-8"/>
    <hyperlink ref="D11" location="_2008B112032011_8_1" display="2008B112032011-8,1"/>
    <hyperlink ref="D12" location="_2008B112032011_8_14" display="2008B112032011-8,14"/>
    <hyperlink ref="D13" location="_2008B112032011_8_15" display="2008B112032011-8,15"/>
    <hyperlink ref="D14" location="_2008B112032011_8_19" display="2008B112032011-8,19"/>
    <hyperlink ref="D15" location="_2008B112032011_8_2" display="2008B112032011-8,2"/>
    <hyperlink ref="D16" location="_2008B112032011_8_24" display="2008B112032011-8,24"/>
    <hyperlink ref="D17" location="_2008B112032011_8_25" display="2008B112032011-8,25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45"/>
  <sheetViews>
    <sheetView showGridLines="0" showRowColHeaders="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I15" sqref="I15"/>
    </sheetView>
  </sheetViews>
  <sheetFormatPr baseColWidth="10" defaultRowHeight="15" x14ac:dyDescent="0.25"/>
  <cols>
    <col min="1" max="2" width="11.42578125" style="44"/>
    <col min="3" max="3" width="16.5703125" style="44" customWidth="1"/>
    <col min="4" max="4" width="19.140625" style="44" bestFit="1" customWidth="1"/>
    <col min="5" max="5" width="17.5703125" style="44" customWidth="1"/>
    <col min="6" max="6" width="19" style="44" bestFit="1" customWidth="1"/>
    <col min="7" max="7" width="14.28515625" style="44" customWidth="1"/>
    <col min="8" max="16384" width="11.42578125" style="44"/>
  </cols>
  <sheetData>
    <row r="6" spans="2:7" ht="15.75" x14ac:dyDescent="0.25">
      <c r="B6" s="195" t="s">
        <v>265</v>
      </c>
      <c r="C6" s="195"/>
      <c r="D6" s="195"/>
      <c r="E6" s="195"/>
      <c r="F6" s="195"/>
      <c r="G6" s="195"/>
    </row>
    <row r="7" spans="2:7" x14ac:dyDescent="0.25">
      <c r="B7" s="43"/>
      <c r="C7" s="43"/>
      <c r="D7" s="43"/>
      <c r="E7" s="43"/>
      <c r="F7" s="43"/>
      <c r="G7" s="43"/>
    </row>
    <row r="8" spans="2:7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36</v>
      </c>
      <c r="G8" s="20" t="s">
        <v>260</v>
      </c>
    </row>
    <row r="9" spans="2:7" x14ac:dyDescent="0.25">
      <c r="B9" s="21">
        <v>39945</v>
      </c>
      <c r="C9" s="21" t="s">
        <v>259</v>
      </c>
      <c r="D9" s="18" t="s">
        <v>114</v>
      </c>
      <c r="E9" s="45">
        <v>162000000000</v>
      </c>
      <c r="F9" s="23">
        <v>25000000000</v>
      </c>
      <c r="G9" s="141">
        <v>0.04</v>
      </c>
    </row>
    <row r="10" spans="2:7" x14ac:dyDescent="0.25">
      <c r="B10" s="21">
        <v>39945</v>
      </c>
      <c r="C10" s="21" t="s">
        <v>259</v>
      </c>
      <c r="D10" s="18" t="s">
        <v>115</v>
      </c>
      <c r="E10" s="197">
        <v>109000000000</v>
      </c>
      <c r="F10" s="23">
        <v>10000000000</v>
      </c>
      <c r="G10" s="141">
        <v>0.05</v>
      </c>
    </row>
    <row r="11" spans="2:7" x14ac:dyDescent="0.25">
      <c r="B11" s="21">
        <v>39945</v>
      </c>
      <c r="C11" s="21" t="s">
        <v>259</v>
      </c>
      <c r="D11" s="18" t="s">
        <v>116</v>
      </c>
      <c r="E11" s="198"/>
      <c r="F11" s="23">
        <v>10000000000</v>
      </c>
      <c r="G11" s="141">
        <v>5.0999999999999997E-2</v>
      </c>
    </row>
    <row r="12" spans="2:7" x14ac:dyDescent="0.25">
      <c r="B12" s="21">
        <v>39945</v>
      </c>
      <c r="C12" s="21" t="s">
        <v>259</v>
      </c>
      <c r="D12" s="18" t="s">
        <v>117</v>
      </c>
      <c r="E12" s="198"/>
      <c r="F12" s="23">
        <v>10000000000</v>
      </c>
      <c r="G12" s="141">
        <v>5.1999999999999998E-2</v>
      </c>
    </row>
    <row r="13" spans="2:7" x14ac:dyDescent="0.25">
      <c r="B13" s="21">
        <v>39945</v>
      </c>
      <c r="C13" s="21" t="s">
        <v>259</v>
      </c>
      <c r="D13" s="18" t="s">
        <v>118</v>
      </c>
      <c r="E13" s="198"/>
      <c r="F13" s="23">
        <v>10000000000</v>
      </c>
      <c r="G13" s="141">
        <v>5.2999999999999999E-2</v>
      </c>
    </row>
    <row r="14" spans="2:7" x14ac:dyDescent="0.25">
      <c r="B14" s="21">
        <v>39945</v>
      </c>
      <c r="C14" s="21" t="s">
        <v>259</v>
      </c>
      <c r="D14" s="18" t="s">
        <v>119</v>
      </c>
      <c r="E14" s="198"/>
      <c r="F14" s="23">
        <v>10000000000</v>
      </c>
      <c r="G14" s="141">
        <v>5.3999999999999999E-2</v>
      </c>
    </row>
    <row r="15" spans="2:7" x14ac:dyDescent="0.25">
      <c r="B15" s="21">
        <v>39945</v>
      </c>
      <c r="C15" s="21" t="s">
        <v>259</v>
      </c>
      <c r="D15" s="18" t="s">
        <v>120</v>
      </c>
      <c r="E15" s="198"/>
      <c r="F15" s="23">
        <v>10000000000</v>
      </c>
      <c r="G15" s="141">
        <v>5.5E-2</v>
      </c>
    </row>
    <row r="16" spans="2:7" x14ac:dyDescent="0.25">
      <c r="B16" s="21">
        <v>39945</v>
      </c>
      <c r="C16" s="21" t="s">
        <v>259</v>
      </c>
      <c r="D16" s="18" t="s">
        <v>121</v>
      </c>
      <c r="E16" s="198"/>
      <c r="F16" s="23">
        <v>10000000000</v>
      </c>
      <c r="G16" s="141">
        <v>5.6000000000000001E-2</v>
      </c>
    </row>
    <row r="17" spans="2:7" x14ac:dyDescent="0.25">
      <c r="B17" s="21">
        <v>39945</v>
      </c>
      <c r="C17" s="21" t="s">
        <v>259</v>
      </c>
      <c r="D17" s="18" t="s">
        <v>122</v>
      </c>
      <c r="E17" s="198"/>
      <c r="F17" s="23">
        <v>10000000000</v>
      </c>
      <c r="G17" s="141">
        <v>5.7000000000000002E-2</v>
      </c>
    </row>
    <row r="18" spans="2:7" x14ac:dyDescent="0.25">
      <c r="B18" s="21">
        <v>39945</v>
      </c>
      <c r="C18" s="21" t="s">
        <v>259</v>
      </c>
      <c r="D18" s="18" t="s">
        <v>123</v>
      </c>
      <c r="E18" s="198"/>
      <c r="F18" s="23">
        <v>10000000000</v>
      </c>
      <c r="G18" s="141">
        <v>5.8000000000000003E-2</v>
      </c>
    </row>
    <row r="19" spans="2:7" x14ac:dyDescent="0.25">
      <c r="B19" s="21">
        <v>39945</v>
      </c>
      <c r="C19" s="21" t="s">
        <v>259</v>
      </c>
      <c r="D19" s="18" t="s">
        <v>124</v>
      </c>
      <c r="E19" s="199"/>
      <c r="F19" s="23">
        <v>10000000000</v>
      </c>
      <c r="G19" s="141">
        <v>5.8999999999999997E-2</v>
      </c>
    </row>
    <row r="20" spans="2:7" x14ac:dyDescent="0.25">
      <c r="B20" s="21">
        <v>39945</v>
      </c>
      <c r="C20" s="21" t="s">
        <v>259</v>
      </c>
      <c r="D20" s="18" t="s">
        <v>125</v>
      </c>
      <c r="E20" s="197">
        <v>79000000000</v>
      </c>
      <c r="F20" s="23">
        <v>10000000000</v>
      </c>
      <c r="G20" s="141">
        <v>6.0999999999999999E-2</v>
      </c>
    </row>
    <row r="21" spans="2:7" x14ac:dyDescent="0.25">
      <c r="B21" s="21">
        <v>39945</v>
      </c>
      <c r="C21" s="21" t="s">
        <v>259</v>
      </c>
      <c r="D21" s="18" t="s">
        <v>126</v>
      </c>
      <c r="E21" s="198"/>
      <c r="F21" s="23">
        <v>10000000000</v>
      </c>
      <c r="G21" s="141">
        <v>6.25E-2</v>
      </c>
    </row>
    <row r="22" spans="2:7" x14ac:dyDescent="0.25">
      <c r="B22" s="21">
        <v>39945</v>
      </c>
      <c r="C22" s="21" t="s">
        <v>259</v>
      </c>
      <c r="D22" s="18" t="s">
        <v>127</v>
      </c>
      <c r="E22" s="198"/>
      <c r="F22" s="23">
        <v>10000000000</v>
      </c>
      <c r="G22" s="141">
        <v>6.4000000000000001E-2</v>
      </c>
    </row>
    <row r="23" spans="2:7" x14ac:dyDescent="0.25">
      <c r="B23" s="21">
        <v>39945</v>
      </c>
      <c r="C23" s="21" t="s">
        <v>259</v>
      </c>
      <c r="D23" s="18" t="s">
        <v>128</v>
      </c>
      <c r="E23" s="198"/>
      <c r="F23" s="23">
        <v>10000000000</v>
      </c>
      <c r="G23" s="141">
        <v>6.5500000000000003E-2</v>
      </c>
    </row>
    <row r="24" spans="2:7" x14ac:dyDescent="0.25">
      <c r="B24" s="21">
        <v>39945</v>
      </c>
      <c r="C24" s="21" t="s">
        <v>259</v>
      </c>
      <c r="D24" s="18" t="s">
        <v>129</v>
      </c>
      <c r="E24" s="198"/>
      <c r="F24" s="23">
        <v>10000000000</v>
      </c>
      <c r="G24" s="141">
        <v>6.7000000000000004E-2</v>
      </c>
    </row>
    <row r="25" spans="2:7" x14ac:dyDescent="0.25">
      <c r="B25" s="21">
        <v>39945</v>
      </c>
      <c r="C25" s="21" t="s">
        <v>259</v>
      </c>
      <c r="D25" s="18" t="s">
        <v>130</v>
      </c>
      <c r="E25" s="199"/>
      <c r="F25" s="23">
        <v>10000000000</v>
      </c>
      <c r="G25" s="141">
        <v>6.8500000000000005E-2</v>
      </c>
    </row>
    <row r="26" spans="2:7" x14ac:dyDescent="0.25">
      <c r="B26" s="21">
        <v>39960</v>
      </c>
      <c r="C26" s="21" t="s">
        <v>259</v>
      </c>
      <c r="D26" s="18" t="s">
        <v>140</v>
      </c>
      <c r="E26" s="197">
        <v>202000000000</v>
      </c>
      <c r="F26" s="23">
        <v>57000000000</v>
      </c>
      <c r="G26" s="141">
        <v>0.04</v>
      </c>
    </row>
    <row r="27" spans="2:7" x14ac:dyDescent="0.25">
      <c r="B27" s="21">
        <v>39960</v>
      </c>
      <c r="C27" s="21" t="s">
        <v>259</v>
      </c>
      <c r="D27" s="18" t="s">
        <v>141</v>
      </c>
      <c r="E27" s="198"/>
      <c r="F27" s="23">
        <v>25000000000</v>
      </c>
      <c r="G27" s="141">
        <v>5.8000000000000003E-2</v>
      </c>
    </row>
    <row r="28" spans="2:7" x14ac:dyDescent="0.25">
      <c r="B28" s="21">
        <v>39960</v>
      </c>
      <c r="C28" s="21" t="s">
        <v>259</v>
      </c>
      <c r="D28" s="18" t="s">
        <v>142</v>
      </c>
      <c r="E28" s="198"/>
      <c r="F28" s="23">
        <v>35000000000</v>
      </c>
      <c r="G28" s="141">
        <v>5.8999999999999997E-2</v>
      </c>
    </row>
    <row r="29" spans="2:7" x14ac:dyDescent="0.25">
      <c r="B29" s="21">
        <v>39960</v>
      </c>
      <c r="C29" s="21" t="s">
        <v>259</v>
      </c>
      <c r="D29" s="18" t="s">
        <v>143</v>
      </c>
      <c r="E29" s="198"/>
      <c r="F29" s="23">
        <v>25000000000</v>
      </c>
      <c r="G29" s="141">
        <v>5.9499999999999997E-2</v>
      </c>
    </row>
    <row r="30" spans="2:7" x14ac:dyDescent="0.25">
      <c r="B30" s="21">
        <v>39960</v>
      </c>
      <c r="C30" s="21" t="s">
        <v>259</v>
      </c>
      <c r="D30" s="18" t="s">
        <v>144</v>
      </c>
      <c r="E30" s="198"/>
      <c r="F30" s="23">
        <v>35000000000</v>
      </c>
      <c r="G30" s="141">
        <v>6.9000000000000006E-2</v>
      </c>
    </row>
    <row r="31" spans="2:7" x14ac:dyDescent="0.25">
      <c r="B31" s="21">
        <v>39960</v>
      </c>
      <c r="C31" s="21" t="s">
        <v>259</v>
      </c>
      <c r="D31" s="18" t="s">
        <v>145</v>
      </c>
      <c r="E31" s="199"/>
      <c r="F31" s="23">
        <v>25000000000</v>
      </c>
      <c r="G31" s="141">
        <v>6.9500000000000006E-2</v>
      </c>
    </row>
    <row r="32" spans="2:7" x14ac:dyDescent="0.25">
      <c r="B32" s="21">
        <v>40087</v>
      </c>
      <c r="C32" s="21" t="s">
        <v>259</v>
      </c>
      <c r="D32" s="18" t="s">
        <v>131</v>
      </c>
      <c r="E32" s="197">
        <v>295000000000</v>
      </c>
      <c r="F32" s="23">
        <v>50000000000</v>
      </c>
      <c r="G32" s="141">
        <v>0.05</v>
      </c>
    </row>
    <row r="33" spans="2:7" x14ac:dyDescent="0.25">
      <c r="B33" s="21">
        <v>40087</v>
      </c>
      <c r="C33" s="21" t="s">
        <v>259</v>
      </c>
      <c r="D33" s="18" t="s">
        <v>132</v>
      </c>
      <c r="E33" s="198"/>
      <c r="F33" s="23">
        <v>15000000000</v>
      </c>
      <c r="G33" s="141">
        <v>5.8000000000000003E-2</v>
      </c>
    </row>
    <row r="34" spans="2:7" x14ac:dyDescent="0.25">
      <c r="B34" s="21">
        <v>40087</v>
      </c>
      <c r="C34" s="21" t="s">
        <v>259</v>
      </c>
      <c r="D34" s="18" t="s">
        <v>133</v>
      </c>
      <c r="E34" s="198"/>
      <c r="F34" s="23">
        <v>30000000000</v>
      </c>
      <c r="G34" s="141">
        <v>6.8000000000000005E-2</v>
      </c>
    </row>
    <row r="35" spans="2:7" x14ac:dyDescent="0.25">
      <c r="B35" s="21">
        <v>40087</v>
      </c>
      <c r="C35" s="21" t="s">
        <v>259</v>
      </c>
      <c r="D35" s="18" t="s">
        <v>134</v>
      </c>
      <c r="E35" s="198"/>
      <c r="F35" s="23">
        <v>50000000000</v>
      </c>
      <c r="G35" s="141">
        <v>6.9500000000000006E-2</v>
      </c>
    </row>
    <row r="36" spans="2:7" x14ac:dyDescent="0.25">
      <c r="B36" s="21">
        <v>40087</v>
      </c>
      <c r="C36" s="21" t="s">
        <v>259</v>
      </c>
      <c r="D36" s="174" t="s">
        <v>135</v>
      </c>
      <c r="E36" s="198"/>
      <c r="F36" s="23">
        <v>50000000000</v>
      </c>
      <c r="G36" s="141">
        <v>7.0000000000000007E-2</v>
      </c>
    </row>
    <row r="37" spans="2:7" x14ac:dyDescent="0.25">
      <c r="B37" s="21">
        <v>40087</v>
      </c>
      <c r="C37" s="21" t="s">
        <v>259</v>
      </c>
      <c r="D37" s="18" t="s">
        <v>136</v>
      </c>
      <c r="E37" s="198"/>
      <c r="F37" s="23">
        <v>20000000000</v>
      </c>
      <c r="G37" s="141">
        <v>7.9000000000000001E-2</v>
      </c>
    </row>
    <row r="38" spans="2:7" x14ac:dyDescent="0.25">
      <c r="B38" s="21">
        <v>40087</v>
      </c>
      <c r="C38" s="21" t="s">
        <v>259</v>
      </c>
      <c r="D38" s="18" t="s">
        <v>137</v>
      </c>
      <c r="E38" s="198"/>
      <c r="F38" s="23">
        <v>50000000000</v>
      </c>
      <c r="G38" s="141">
        <v>7.9500000000000001E-2</v>
      </c>
    </row>
    <row r="39" spans="2:7" x14ac:dyDescent="0.25">
      <c r="B39" s="21">
        <v>40087</v>
      </c>
      <c r="C39" s="21" t="s">
        <v>259</v>
      </c>
      <c r="D39" s="18" t="s">
        <v>138</v>
      </c>
      <c r="E39" s="199"/>
      <c r="F39" s="23">
        <v>30000000000</v>
      </c>
      <c r="G39" s="141">
        <v>0.08</v>
      </c>
    </row>
    <row r="40" spans="2:7" x14ac:dyDescent="0.25">
      <c r="B40" s="43"/>
      <c r="C40" s="43"/>
      <c r="D40" s="43"/>
      <c r="E40" s="43"/>
      <c r="F40" s="43"/>
      <c r="G40" s="43"/>
    </row>
    <row r="41" spans="2:7" x14ac:dyDescent="0.25">
      <c r="B41" s="33" t="s">
        <v>258</v>
      </c>
      <c r="C41" s="43"/>
      <c r="D41" s="43"/>
      <c r="E41" s="43"/>
      <c r="F41" s="43"/>
      <c r="G41" s="43"/>
    </row>
    <row r="42" spans="2:7" x14ac:dyDescent="0.25">
      <c r="B42" s="196" t="s">
        <v>257</v>
      </c>
      <c r="C42" s="196"/>
      <c r="D42" s="196"/>
      <c r="E42" s="196"/>
      <c r="F42" s="196"/>
      <c r="G42" s="196"/>
    </row>
    <row r="43" spans="2:7" x14ac:dyDescent="0.25">
      <c r="B43" s="196"/>
      <c r="C43" s="196"/>
      <c r="D43" s="196"/>
      <c r="E43" s="196"/>
      <c r="F43" s="196"/>
      <c r="G43" s="196"/>
    </row>
    <row r="44" spans="2:7" x14ac:dyDescent="0.25">
      <c r="B44" s="14" t="str">
        <f>+Subastas!B34</f>
        <v>Fuente: Dirección General de Política de Endeudamiento. VEP. MEF.</v>
      </c>
      <c r="C44" s="43"/>
      <c r="D44" s="43"/>
      <c r="E44" s="43"/>
      <c r="F44" s="43"/>
      <c r="G44" s="43"/>
    </row>
    <row r="45" spans="2:7" x14ac:dyDescent="0.25">
      <c r="B45" s="13"/>
      <c r="C45" s="43"/>
      <c r="D45" s="43"/>
      <c r="E45" s="43"/>
      <c r="F45" s="43"/>
      <c r="G45" s="43"/>
    </row>
  </sheetData>
  <mergeCells count="6">
    <mergeCell ref="B6:G6"/>
    <mergeCell ref="B42:G43"/>
    <mergeCell ref="E10:E19"/>
    <mergeCell ref="E20:E25"/>
    <mergeCell ref="E26:E31"/>
    <mergeCell ref="E32:E39"/>
  </mergeCells>
  <hyperlinks>
    <hyperlink ref="D9" location="_2009A112052010_4" display="2009A112052010-4"/>
    <hyperlink ref="D10" location="_2009A112052011_5" display="2009A112052011-5"/>
    <hyperlink ref="D11" location="_2009A112052011_5_1" display="2009A112052011-5,1"/>
    <hyperlink ref="D12" location="_2009A112052011_5_2" display="2009A112052011-5,2"/>
    <hyperlink ref="D13" location="_2009A112052011_5_3" display="2009A112052011-5,3"/>
    <hyperlink ref="D14" location="'2009'!A1" display="2009A112052011-5,4"/>
    <hyperlink ref="D15" location="_2009A112052011_5_5" display="2009A112052011-5,5"/>
    <hyperlink ref="D16" location="_2009A112052011_5_6" display="2009A112052011-5,6"/>
    <hyperlink ref="D17" location="_2009A112052011_5_7" display="2009A112052011-5,7"/>
    <hyperlink ref="D18" location="_2009A112052011_5_8" display="2009A112052011-5,8"/>
    <hyperlink ref="D19" location="_2009A112052011_5_9" display="2009A112052011-5,9"/>
    <hyperlink ref="D20" location="_2009A112052012_6_1" display="2009A112052012-6,1"/>
    <hyperlink ref="D21" location="_2009A112052012_6_25" display="2009A112052012-6,25"/>
    <hyperlink ref="D22" location="_2009A112052012_6_4" display="2009A112052012-6,4"/>
    <hyperlink ref="D23" location="_2009A112052012_6_55" display="2009A112052012-6,55"/>
    <hyperlink ref="D24" location="_2009A112052012_6_7" display="2009A112052012-6,7"/>
    <hyperlink ref="D25" location="_2009A112052012_6_85" display="2009A112052012-6,85"/>
    <hyperlink ref="D26" location="_2009A227052010_4" display="2009A229052010-4"/>
    <hyperlink ref="D27" location="_2009A227052011_5_8" display="2009A229052011-5,8"/>
    <hyperlink ref="D28" location="_2009A227052011_5_9" display="2009A229052011-5,9"/>
    <hyperlink ref="D29" location="_2009A227052011_5_95" display="2009A229052011-5,95"/>
    <hyperlink ref="D30" location="_2009A227052012_6_9" display="2009A229052012-6,9"/>
    <hyperlink ref="D31" location="_2009A227052012_6_95" display="2009A229052012-6,95"/>
    <hyperlink ref="D32" location="_2009A301102011_5" display="2009A301102011-5"/>
    <hyperlink ref="D33" location="_2009A301102011_5_8" display="2009A301102011-5,8"/>
    <hyperlink ref="D34" location="_2009A301102012_6_8" display="2009A301102012-6,8"/>
    <hyperlink ref="D35" location="_2009A301102012_6_95" display="2009A301102012-6,95"/>
    <hyperlink ref="D36" location="_2009A301102012_7" display="2009A301102012-7"/>
    <hyperlink ref="D37" location="_2009A301102013_7_9" display="2009A301102013-7,9"/>
    <hyperlink ref="D38" location="_2009A301102013_7_95" display="2009A301102013-7,95"/>
    <hyperlink ref="D39" location="_2009A301102013_8" display="2009A301102013-8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27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8" sqref="J18"/>
    </sheetView>
  </sheetViews>
  <sheetFormatPr baseColWidth="10" defaultRowHeight="15" x14ac:dyDescent="0.25"/>
  <cols>
    <col min="1" max="2" width="11.42578125" style="44"/>
    <col min="3" max="3" width="13" style="44" customWidth="1"/>
    <col min="4" max="4" width="19.140625" style="44" bestFit="1" customWidth="1"/>
    <col min="5" max="5" width="17.85546875" style="44" customWidth="1"/>
    <col min="6" max="6" width="20.140625" style="44" customWidth="1"/>
    <col min="7" max="7" width="14.140625" style="44" customWidth="1"/>
    <col min="8" max="16384" width="11.42578125" style="44"/>
  </cols>
  <sheetData>
    <row r="6" spans="2:7" ht="15.75" x14ac:dyDescent="0.25">
      <c r="B6" s="195" t="s">
        <v>266</v>
      </c>
      <c r="C6" s="195"/>
      <c r="D6" s="195"/>
      <c r="E6" s="195"/>
      <c r="F6" s="195"/>
      <c r="G6" s="195"/>
    </row>
    <row r="7" spans="2:7" x14ac:dyDescent="0.25">
      <c r="B7" s="43"/>
      <c r="C7" s="43"/>
      <c r="D7" s="43"/>
      <c r="E7" s="43"/>
      <c r="F7" s="43"/>
      <c r="G7" s="43"/>
    </row>
    <row r="8" spans="2:7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36</v>
      </c>
      <c r="G8" s="20" t="s">
        <v>260</v>
      </c>
    </row>
    <row r="9" spans="2:7" x14ac:dyDescent="0.25">
      <c r="B9" s="21">
        <v>40263</v>
      </c>
      <c r="C9" s="21" t="s">
        <v>259</v>
      </c>
      <c r="D9" s="18" t="s">
        <v>100</v>
      </c>
      <c r="E9" s="200">
        <v>400000000000</v>
      </c>
      <c r="F9" s="23">
        <v>15000000000</v>
      </c>
      <c r="G9" s="141">
        <v>3.7999999999999999E-2</v>
      </c>
    </row>
    <row r="10" spans="2:7" x14ac:dyDescent="0.25">
      <c r="B10" s="21">
        <v>40263</v>
      </c>
      <c r="C10" s="21" t="s">
        <v>259</v>
      </c>
      <c r="D10" s="18" t="s">
        <v>101</v>
      </c>
      <c r="E10" s="202"/>
      <c r="F10" s="23">
        <v>15000000000</v>
      </c>
      <c r="G10" s="141">
        <v>3.85E-2</v>
      </c>
    </row>
    <row r="11" spans="2:7" x14ac:dyDescent="0.25">
      <c r="B11" s="21">
        <v>40263</v>
      </c>
      <c r="C11" s="21" t="s">
        <v>259</v>
      </c>
      <c r="D11" s="18" t="s">
        <v>102</v>
      </c>
      <c r="E11" s="202"/>
      <c r="F11" s="23">
        <v>100000000000</v>
      </c>
      <c r="G11" s="141">
        <v>0.04</v>
      </c>
    </row>
    <row r="12" spans="2:7" x14ac:dyDescent="0.25">
      <c r="B12" s="21">
        <v>40263</v>
      </c>
      <c r="C12" s="21" t="s">
        <v>259</v>
      </c>
      <c r="D12" s="18" t="s">
        <v>103</v>
      </c>
      <c r="E12" s="202"/>
      <c r="F12" s="23">
        <v>20000000000</v>
      </c>
      <c r="G12" s="141">
        <v>5.7000000000000002E-2</v>
      </c>
    </row>
    <row r="13" spans="2:7" x14ac:dyDescent="0.25">
      <c r="B13" s="21">
        <v>40263</v>
      </c>
      <c r="C13" s="21" t="s">
        <v>259</v>
      </c>
      <c r="D13" s="18" t="s">
        <v>104</v>
      </c>
      <c r="E13" s="202"/>
      <c r="F13" s="23">
        <v>20000000000</v>
      </c>
      <c r="G13" s="141">
        <v>5.8000000000000003E-2</v>
      </c>
    </row>
    <row r="14" spans="2:7" x14ac:dyDescent="0.25">
      <c r="B14" s="21">
        <v>40263</v>
      </c>
      <c r="C14" s="21" t="s">
        <v>259</v>
      </c>
      <c r="D14" s="176" t="s">
        <v>105</v>
      </c>
      <c r="E14" s="202"/>
      <c r="F14" s="23">
        <v>20000000000</v>
      </c>
      <c r="G14" s="141">
        <v>5.8500000000000003E-2</v>
      </c>
    </row>
    <row r="15" spans="2:7" x14ac:dyDescent="0.25">
      <c r="B15" s="21">
        <v>40263</v>
      </c>
      <c r="C15" s="21" t="s">
        <v>259</v>
      </c>
      <c r="D15" s="18" t="s">
        <v>106</v>
      </c>
      <c r="E15" s="202"/>
      <c r="F15" s="23">
        <v>10000000000</v>
      </c>
      <c r="G15" s="141">
        <v>5.8999999999999997E-2</v>
      </c>
    </row>
    <row r="16" spans="2:7" x14ac:dyDescent="0.25">
      <c r="B16" s="21">
        <v>40263</v>
      </c>
      <c r="C16" s="21" t="s">
        <v>259</v>
      </c>
      <c r="D16" s="18" t="s">
        <v>107</v>
      </c>
      <c r="E16" s="202"/>
      <c r="F16" s="23">
        <v>2500000000</v>
      </c>
      <c r="G16" s="141">
        <v>0.06</v>
      </c>
    </row>
    <row r="17" spans="2:7" x14ac:dyDescent="0.25">
      <c r="B17" s="21">
        <v>40263</v>
      </c>
      <c r="C17" s="21" t="s">
        <v>259</v>
      </c>
      <c r="D17" s="18" t="s">
        <v>108</v>
      </c>
      <c r="E17" s="202"/>
      <c r="F17" s="23">
        <v>35000000000</v>
      </c>
      <c r="G17" s="141">
        <v>6.9500000000000006E-2</v>
      </c>
    </row>
    <row r="18" spans="2:7" x14ac:dyDescent="0.25">
      <c r="B18" s="21">
        <v>40263</v>
      </c>
      <c r="C18" s="21" t="s">
        <v>259</v>
      </c>
      <c r="D18" s="18" t="s">
        <v>109</v>
      </c>
      <c r="E18" s="202"/>
      <c r="F18" s="23">
        <v>35000000000</v>
      </c>
      <c r="G18" s="141">
        <v>7.9500000000000001E-2</v>
      </c>
    </row>
    <row r="19" spans="2:7" x14ac:dyDescent="0.25">
      <c r="B19" s="21">
        <v>40263</v>
      </c>
      <c r="C19" s="21" t="s">
        <v>259</v>
      </c>
      <c r="D19" s="18" t="s">
        <v>110</v>
      </c>
      <c r="E19" s="202"/>
      <c r="F19" s="23">
        <v>50000000000</v>
      </c>
      <c r="G19" s="141">
        <v>0.08</v>
      </c>
    </row>
    <row r="20" spans="2:7" x14ac:dyDescent="0.25">
      <c r="B20" s="21">
        <v>40263</v>
      </c>
      <c r="C20" s="21" t="s">
        <v>259</v>
      </c>
      <c r="D20" s="18" t="s">
        <v>111</v>
      </c>
      <c r="E20" s="201"/>
      <c r="F20" s="23">
        <v>51000000000</v>
      </c>
      <c r="G20" s="141">
        <v>0.09</v>
      </c>
    </row>
    <row r="21" spans="2:7" x14ac:dyDescent="0.25">
      <c r="B21" s="21">
        <v>40354</v>
      </c>
      <c r="C21" s="21" t="s">
        <v>259</v>
      </c>
      <c r="D21" s="18" t="s">
        <v>112</v>
      </c>
      <c r="E21" s="200">
        <v>100000000000</v>
      </c>
      <c r="F21" s="23">
        <v>25000000000</v>
      </c>
      <c r="G21" s="141">
        <v>7.0999999999999994E-2</v>
      </c>
    </row>
    <row r="22" spans="2:7" x14ac:dyDescent="0.25">
      <c r="B22" s="21">
        <v>40354</v>
      </c>
      <c r="C22" s="21" t="s">
        <v>259</v>
      </c>
      <c r="D22" s="18" t="s">
        <v>113</v>
      </c>
      <c r="E22" s="201"/>
      <c r="F22" s="23">
        <v>10000000000</v>
      </c>
      <c r="G22" s="141">
        <v>7.1999999999999995E-2</v>
      </c>
    </row>
    <row r="23" spans="2:7" x14ac:dyDescent="0.25">
      <c r="B23" s="43"/>
      <c r="C23" s="43"/>
      <c r="D23" s="43"/>
      <c r="E23" s="43"/>
      <c r="F23" s="43"/>
      <c r="G23" s="43"/>
    </row>
    <row r="24" spans="2:7" x14ac:dyDescent="0.25">
      <c r="B24" s="33" t="s">
        <v>258</v>
      </c>
      <c r="C24" s="43"/>
      <c r="D24" s="43"/>
      <c r="E24" s="43"/>
      <c r="F24" s="43"/>
      <c r="G24" s="43"/>
    </row>
    <row r="25" spans="2:7" x14ac:dyDescent="0.25">
      <c r="B25" s="196" t="s">
        <v>257</v>
      </c>
      <c r="C25" s="196"/>
      <c r="D25" s="196"/>
      <c r="E25" s="196"/>
      <c r="F25" s="196"/>
      <c r="G25" s="196"/>
    </row>
    <row r="26" spans="2:7" x14ac:dyDescent="0.25">
      <c r="B26" s="196"/>
      <c r="C26" s="196"/>
      <c r="D26" s="196"/>
      <c r="E26" s="196"/>
      <c r="F26" s="196"/>
      <c r="G26" s="196"/>
    </row>
    <row r="27" spans="2:7" x14ac:dyDescent="0.25">
      <c r="B27" s="14" t="str">
        <f>+Subastas!B34</f>
        <v>Fuente: Dirección General de Política de Endeudamiento. VEP. MEF.</v>
      </c>
      <c r="C27" s="43"/>
      <c r="D27" s="43"/>
      <c r="E27" s="43"/>
      <c r="F27" s="43"/>
      <c r="G27" s="43"/>
    </row>
  </sheetData>
  <mergeCells count="4">
    <mergeCell ref="B6:G6"/>
    <mergeCell ref="B25:G26"/>
    <mergeCell ref="E21:E22"/>
    <mergeCell ref="E9:E20"/>
  </mergeCells>
  <hyperlinks>
    <hyperlink ref="D9" location="_2010A126032011_3_8" display="2010A126032011-3,8"/>
    <hyperlink ref="D10" location="_2010A126032011_3_85" display="2010A126032011-3,85"/>
    <hyperlink ref="D11" location="_2010A126032011_4" display="2010A126032011-4"/>
    <hyperlink ref="D12" location="_2010A126032012_5_7" display="2010A126032012-5,7"/>
    <hyperlink ref="D13" location="_2010A126032012_5_8" display="2010A126032012-5,8"/>
    <hyperlink ref="D15" location="_2010A126032012_5_9" display="2010A126032012-5,9"/>
    <hyperlink ref="D14" location="_2010A126032012_5_85" display="2010A126032012-5,85"/>
    <hyperlink ref="D16" location="_2010A126032012_6" display="2010A126032012-6"/>
    <hyperlink ref="D17" location="_2010A126032013_6_95" display="2010A126032013-6,95"/>
    <hyperlink ref="D18" location="_2010A126032014_7_95" display="2010A126032014-7,95"/>
    <hyperlink ref="D19" location="_2010A126032014_8" display="2010A126032014-8"/>
    <hyperlink ref="D20" location="_2010A126032015_9" display="2010A126032015-9"/>
    <hyperlink ref="D21" location="_2010A226062013_7_1" display="2010A226062013-7,1"/>
    <hyperlink ref="D22" location="_2010A226062013_7_2" display="2010A226062013-7,2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8"/>
  <sheetViews>
    <sheetView showGridLines="0" showRowColHeaders="0" zoomScale="87" zoomScaleNormal="87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32" sqref="N32"/>
    </sheetView>
  </sheetViews>
  <sheetFormatPr baseColWidth="10" defaultRowHeight="15" x14ac:dyDescent="0.25"/>
  <cols>
    <col min="1" max="2" width="11.42578125" style="44"/>
    <col min="3" max="3" width="13.42578125" style="44" customWidth="1"/>
    <col min="4" max="4" width="19.140625" style="44" bestFit="1" customWidth="1"/>
    <col min="5" max="5" width="17.28515625" style="44" customWidth="1"/>
    <col min="6" max="7" width="19.7109375" style="44" customWidth="1"/>
    <col min="8" max="8" width="13.140625" style="44" customWidth="1"/>
    <col min="9" max="16384" width="11.42578125" style="44"/>
  </cols>
  <sheetData>
    <row r="6" spans="2:12" ht="15.75" x14ac:dyDescent="0.25">
      <c r="B6" s="195" t="s">
        <v>273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2:12" x14ac:dyDescent="0.25">
      <c r="B7" s="43"/>
      <c r="C7" s="43"/>
      <c r="D7" s="43"/>
      <c r="E7" s="43"/>
      <c r="F7" s="43"/>
      <c r="G7" s="43"/>
      <c r="H7" s="43"/>
      <c r="I7" s="43"/>
      <c r="J7" s="180"/>
      <c r="K7" s="180"/>
      <c r="L7" s="180"/>
    </row>
    <row r="8" spans="2:12" x14ac:dyDescent="0.25">
      <c r="B8" s="43"/>
      <c r="C8" s="43"/>
      <c r="D8" s="43"/>
      <c r="E8" s="43"/>
      <c r="F8" s="43"/>
      <c r="G8" s="43"/>
      <c r="H8" s="43"/>
      <c r="I8" s="43"/>
      <c r="J8" s="209" t="s">
        <v>209</v>
      </c>
      <c r="K8" s="210"/>
      <c r="L8" s="211"/>
    </row>
    <row r="9" spans="2:12" ht="27.75" x14ac:dyDescent="0.25">
      <c r="B9" s="20" t="s">
        <v>12</v>
      </c>
      <c r="C9" s="20" t="s">
        <v>83</v>
      </c>
      <c r="D9" s="20" t="s">
        <v>17</v>
      </c>
      <c r="E9" s="34" t="s">
        <v>35</v>
      </c>
      <c r="F9" s="34" t="s">
        <v>38</v>
      </c>
      <c r="G9" s="34" t="s">
        <v>36</v>
      </c>
      <c r="H9" s="20" t="s">
        <v>272</v>
      </c>
      <c r="I9" s="20" t="s">
        <v>271</v>
      </c>
      <c r="J9" s="179" t="s">
        <v>15</v>
      </c>
      <c r="K9" s="179" t="s">
        <v>16</v>
      </c>
      <c r="L9" s="179" t="s">
        <v>13</v>
      </c>
    </row>
    <row r="10" spans="2:12" x14ac:dyDescent="0.25">
      <c r="B10" s="21">
        <v>40994</v>
      </c>
      <c r="C10" s="21" t="s">
        <v>259</v>
      </c>
      <c r="D10" s="18" t="s">
        <v>57</v>
      </c>
      <c r="E10" s="200">
        <v>10000000000</v>
      </c>
      <c r="F10" s="23">
        <v>5000000000</v>
      </c>
      <c r="G10" s="23">
        <v>5000000000</v>
      </c>
      <c r="H10" s="141">
        <v>6.9900000000000004E-2</v>
      </c>
      <c r="I10" s="141">
        <v>7.1122303605079665E-2</v>
      </c>
      <c r="J10" s="205">
        <v>6.9900000000000004E-2</v>
      </c>
      <c r="K10" s="205">
        <v>7.4999999999999997E-2</v>
      </c>
      <c r="L10" s="203">
        <v>2</v>
      </c>
    </row>
    <row r="11" spans="2:12" x14ac:dyDescent="0.25">
      <c r="B11" s="21">
        <v>40994</v>
      </c>
      <c r="C11" s="21" t="s">
        <v>259</v>
      </c>
      <c r="D11" s="18" t="s">
        <v>58</v>
      </c>
      <c r="E11" s="201"/>
      <c r="F11" s="23">
        <v>5000000000</v>
      </c>
      <c r="G11" s="23">
        <v>5000000000</v>
      </c>
      <c r="H11" s="141">
        <v>7.4999999999999997E-2</v>
      </c>
      <c r="I11" s="141">
        <v>7.6407191157340987E-2</v>
      </c>
      <c r="J11" s="207"/>
      <c r="K11" s="207"/>
      <c r="L11" s="204"/>
    </row>
    <row r="12" spans="2:12" x14ac:dyDescent="0.25">
      <c r="B12" s="21">
        <v>40994</v>
      </c>
      <c r="C12" s="21" t="s">
        <v>259</v>
      </c>
      <c r="D12" s="18" t="s">
        <v>59</v>
      </c>
      <c r="E12" s="200">
        <v>25000000000</v>
      </c>
      <c r="F12" s="23">
        <v>12500000000</v>
      </c>
      <c r="G12" s="23">
        <v>12500000000</v>
      </c>
      <c r="H12" s="141">
        <v>7.2400000000000006E-2</v>
      </c>
      <c r="I12" s="141">
        <v>7.3762664198875449E-2</v>
      </c>
      <c r="J12" s="205">
        <v>7.2400000000000006E-2</v>
      </c>
      <c r="K12" s="205">
        <v>7.7499999999999999E-2</v>
      </c>
      <c r="L12" s="203">
        <v>2</v>
      </c>
    </row>
    <row r="13" spans="2:12" x14ac:dyDescent="0.25">
      <c r="B13" s="21">
        <v>40994</v>
      </c>
      <c r="C13" s="21" t="s">
        <v>259</v>
      </c>
      <c r="D13" s="18" t="s">
        <v>60</v>
      </c>
      <c r="E13" s="201"/>
      <c r="F13" s="23">
        <v>10000000000</v>
      </c>
      <c r="G13" s="23">
        <v>10000000000</v>
      </c>
      <c r="H13" s="141">
        <v>7.7499999999999999E-2</v>
      </c>
      <c r="I13" s="141">
        <v>7.9061159491539024E-2</v>
      </c>
      <c r="J13" s="207"/>
      <c r="K13" s="207"/>
      <c r="L13" s="204"/>
    </row>
    <row r="14" spans="2:12" x14ac:dyDescent="0.25">
      <c r="B14" s="21">
        <v>40994</v>
      </c>
      <c r="C14" s="21" t="s">
        <v>259</v>
      </c>
      <c r="D14" s="18" t="s">
        <v>61</v>
      </c>
      <c r="E14" s="200">
        <v>25000000000</v>
      </c>
      <c r="F14" s="23">
        <v>15000000000</v>
      </c>
      <c r="G14" s="23">
        <v>15000000000</v>
      </c>
      <c r="H14" s="141">
        <v>7.7399999999999997E-2</v>
      </c>
      <c r="I14" s="141">
        <v>7.895310223102571E-2</v>
      </c>
      <c r="J14" s="205">
        <v>7.7399999999999997E-2</v>
      </c>
      <c r="K14" s="205">
        <v>8.2500000000000004E-2</v>
      </c>
      <c r="L14" s="203">
        <v>2</v>
      </c>
    </row>
    <row r="15" spans="2:12" x14ac:dyDescent="0.25">
      <c r="B15" s="21">
        <v>40994</v>
      </c>
      <c r="C15" s="21" t="s">
        <v>259</v>
      </c>
      <c r="D15" s="18" t="s">
        <v>62</v>
      </c>
      <c r="E15" s="201"/>
      <c r="F15" s="23">
        <v>10000000000</v>
      </c>
      <c r="G15" s="23">
        <v>10000000000</v>
      </c>
      <c r="H15" s="141">
        <v>8.2500000000000004E-2</v>
      </c>
      <c r="I15" s="141">
        <v>8.4264180064201361E-2</v>
      </c>
      <c r="J15" s="207"/>
      <c r="K15" s="207"/>
      <c r="L15" s="204"/>
    </row>
    <row r="16" spans="2:12" x14ac:dyDescent="0.25">
      <c r="B16" s="21">
        <v>40994</v>
      </c>
      <c r="C16" s="21" t="s">
        <v>259</v>
      </c>
      <c r="D16" s="18" t="s">
        <v>63</v>
      </c>
      <c r="E16" s="200">
        <v>25000000000</v>
      </c>
      <c r="F16" s="23">
        <v>20000000000</v>
      </c>
      <c r="G16" s="23">
        <v>20000000000</v>
      </c>
      <c r="H16" s="141">
        <v>7.9899999999999999E-2</v>
      </c>
      <c r="I16" s="141">
        <v>8.1496849656105055E-2</v>
      </c>
      <c r="J16" s="205">
        <v>7.9899999999999999E-2</v>
      </c>
      <c r="K16" s="205">
        <v>8.5000000000000006E-2</v>
      </c>
      <c r="L16" s="203">
        <v>2</v>
      </c>
    </row>
    <row r="17" spans="2:12" x14ac:dyDescent="0.25">
      <c r="B17" s="21">
        <v>40994</v>
      </c>
      <c r="C17" s="21" t="s">
        <v>259</v>
      </c>
      <c r="D17" s="18" t="s">
        <v>64</v>
      </c>
      <c r="E17" s="201"/>
      <c r="F17" s="23">
        <v>5000000000</v>
      </c>
      <c r="G17" s="23">
        <v>5000000000</v>
      </c>
      <c r="H17" s="141">
        <v>8.5000000000000006E-2</v>
      </c>
      <c r="I17" s="141">
        <v>8.6807230114936837E-2</v>
      </c>
      <c r="J17" s="207"/>
      <c r="K17" s="207"/>
      <c r="L17" s="204"/>
    </row>
    <row r="18" spans="2:12" x14ac:dyDescent="0.25">
      <c r="B18" s="21">
        <v>40994</v>
      </c>
      <c r="C18" s="21" t="s">
        <v>259</v>
      </c>
      <c r="D18" s="18" t="s">
        <v>65</v>
      </c>
      <c r="E18" s="200">
        <v>25000000000</v>
      </c>
      <c r="F18" s="23">
        <v>20000000000</v>
      </c>
      <c r="G18" s="23">
        <v>20000000000</v>
      </c>
      <c r="H18" s="141">
        <v>8.2400000000000001E-2</v>
      </c>
      <c r="I18" s="141">
        <v>8.4144327044487002E-2</v>
      </c>
      <c r="J18" s="205">
        <v>8.2400000000000001E-2</v>
      </c>
      <c r="K18" s="205">
        <v>8.7499999999999994E-2</v>
      </c>
      <c r="L18" s="203">
        <v>2</v>
      </c>
    </row>
    <row r="19" spans="2:12" x14ac:dyDescent="0.25">
      <c r="B19" s="21">
        <v>40994</v>
      </c>
      <c r="C19" s="21" t="s">
        <v>259</v>
      </c>
      <c r="D19" s="18" t="s">
        <v>66</v>
      </c>
      <c r="E19" s="201"/>
      <c r="F19" s="23">
        <v>5000000000</v>
      </c>
      <c r="G19" s="23">
        <v>5000000000</v>
      </c>
      <c r="H19" s="141">
        <v>8.7499999999999994E-2</v>
      </c>
      <c r="I19" s="141">
        <v>8.9466592669487019E-2</v>
      </c>
      <c r="J19" s="207"/>
      <c r="K19" s="207"/>
      <c r="L19" s="204"/>
    </row>
    <row r="20" spans="2:12" x14ac:dyDescent="0.25">
      <c r="B20" s="21">
        <v>40994</v>
      </c>
      <c r="C20" s="21" t="s">
        <v>259</v>
      </c>
      <c r="D20" s="18" t="s">
        <v>67</v>
      </c>
      <c r="E20" s="212">
        <v>30000000000</v>
      </c>
      <c r="F20" s="23">
        <v>20000000000</v>
      </c>
      <c r="G20" s="23">
        <v>20000000000</v>
      </c>
      <c r="H20" s="141">
        <v>8.4900000000000003E-2</v>
      </c>
      <c r="I20" s="141">
        <v>8.6703422665596011E-2</v>
      </c>
      <c r="J20" s="205">
        <v>8.4900000000000003E-2</v>
      </c>
      <c r="K20" s="205">
        <v>8.7499999999999994E-2</v>
      </c>
      <c r="L20" s="203">
        <v>3</v>
      </c>
    </row>
    <row r="21" spans="2:12" x14ac:dyDescent="0.25">
      <c r="B21" s="21">
        <v>40994</v>
      </c>
      <c r="C21" s="21" t="s">
        <v>259</v>
      </c>
      <c r="D21" s="18" t="s">
        <v>79</v>
      </c>
      <c r="E21" s="213"/>
      <c r="F21" s="23">
        <v>30000000000</v>
      </c>
      <c r="G21" s="23">
        <v>30000000000</v>
      </c>
      <c r="H21" s="141">
        <v>8.7499999999999994E-2</v>
      </c>
      <c r="I21" s="141">
        <v>8.9415577054023768E-2</v>
      </c>
      <c r="J21" s="207"/>
      <c r="K21" s="207"/>
      <c r="L21" s="204"/>
    </row>
    <row r="22" spans="2:12" x14ac:dyDescent="0.25">
      <c r="B22" s="21">
        <v>40994</v>
      </c>
      <c r="C22" s="21" t="s">
        <v>259</v>
      </c>
      <c r="D22" s="18" t="s">
        <v>68</v>
      </c>
      <c r="E22" s="200">
        <v>35000000000</v>
      </c>
      <c r="F22" s="23">
        <v>25000000000</v>
      </c>
      <c r="G22" s="23">
        <v>25000000000</v>
      </c>
      <c r="H22" s="141">
        <v>8.7400000000000005E-2</v>
      </c>
      <c r="I22" s="141">
        <v>8.9359769225120567E-2</v>
      </c>
      <c r="J22" s="205">
        <v>8.7400000000000005E-2</v>
      </c>
      <c r="K22" s="205">
        <v>0.09</v>
      </c>
      <c r="L22" s="203">
        <v>2</v>
      </c>
    </row>
    <row r="23" spans="2:12" x14ac:dyDescent="0.25">
      <c r="B23" s="21">
        <v>40994</v>
      </c>
      <c r="C23" s="21" t="s">
        <v>259</v>
      </c>
      <c r="D23" s="18" t="s">
        <v>69</v>
      </c>
      <c r="E23" s="201"/>
      <c r="F23" s="23">
        <v>35000000000</v>
      </c>
      <c r="G23" s="23">
        <v>35000000000</v>
      </c>
      <c r="H23" s="141">
        <v>0.09</v>
      </c>
      <c r="I23" s="141">
        <v>9.2077884078025821E-2</v>
      </c>
      <c r="J23" s="207"/>
      <c r="K23" s="207"/>
      <c r="L23" s="204"/>
    </row>
    <row r="24" spans="2:12" x14ac:dyDescent="0.25">
      <c r="B24" s="21">
        <v>40994</v>
      </c>
      <c r="C24" s="21" t="s">
        <v>259</v>
      </c>
      <c r="D24" s="18" t="s">
        <v>70</v>
      </c>
      <c r="E24" s="200">
        <v>20000000000</v>
      </c>
      <c r="F24" s="23">
        <v>20000000000</v>
      </c>
      <c r="G24" s="23">
        <v>20000000000</v>
      </c>
      <c r="H24" s="141">
        <v>8.9700000000000002E-2</v>
      </c>
      <c r="I24" s="141">
        <v>9.1711387038230896E-2</v>
      </c>
      <c r="J24" s="205">
        <v>8.9700000000000002E-2</v>
      </c>
      <c r="K24" s="205">
        <v>9.2499999999999999E-2</v>
      </c>
      <c r="L24" s="203">
        <v>3</v>
      </c>
    </row>
    <row r="25" spans="2:12" x14ac:dyDescent="0.25">
      <c r="B25" s="21">
        <v>40994</v>
      </c>
      <c r="C25" s="21" t="s">
        <v>259</v>
      </c>
      <c r="D25" s="18" t="s">
        <v>71</v>
      </c>
      <c r="E25" s="202"/>
      <c r="F25" s="23">
        <v>5000000000</v>
      </c>
      <c r="G25" s="23">
        <v>5000000000</v>
      </c>
      <c r="H25" s="141">
        <v>8.9899999999999994E-2</v>
      </c>
      <c r="I25" s="141">
        <v>9.1920366883277899E-2</v>
      </c>
      <c r="J25" s="206"/>
      <c r="K25" s="206"/>
      <c r="L25" s="208"/>
    </row>
    <row r="26" spans="2:12" x14ac:dyDescent="0.25">
      <c r="B26" s="21">
        <v>40994</v>
      </c>
      <c r="C26" s="21" t="s">
        <v>259</v>
      </c>
      <c r="D26" s="18" t="s">
        <v>72</v>
      </c>
      <c r="E26" s="201"/>
      <c r="F26" s="23">
        <v>20000000000</v>
      </c>
      <c r="G26" s="23">
        <v>20000000000</v>
      </c>
      <c r="H26" s="141">
        <v>9.2499999999999999E-2</v>
      </c>
      <c r="I26" s="141">
        <v>9.4638934731483465E-2</v>
      </c>
      <c r="J26" s="207"/>
      <c r="K26" s="207"/>
      <c r="L26" s="204"/>
    </row>
    <row r="27" spans="2:12" x14ac:dyDescent="0.25">
      <c r="B27" s="21">
        <v>40994</v>
      </c>
      <c r="C27" s="21" t="s">
        <v>259</v>
      </c>
      <c r="D27" s="18" t="s">
        <v>73</v>
      </c>
      <c r="E27" s="200">
        <v>30000000000</v>
      </c>
      <c r="F27" s="23">
        <v>30000000000</v>
      </c>
      <c r="G27" s="23">
        <v>30000000000</v>
      </c>
      <c r="H27" s="141">
        <v>9.2200000000000004E-2</v>
      </c>
      <c r="I27" s="141">
        <v>9.4367608428001404E-2</v>
      </c>
      <c r="J27" s="205">
        <v>9.2200000000000004E-2</v>
      </c>
      <c r="K27" s="205">
        <v>9.5000000000000001E-2</v>
      </c>
      <c r="L27" s="203">
        <v>3</v>
      </c>
    </row>
    <row r="28" spans="2:12" x14ac:dyDescent="0.25">
      <c r="B28" s="21">
        <v>40994</v>
      </c>
      <c r="C28" s="21" t="s">
        <v>259</v>
      </c>
      <c r="D28" s="18" t="s">
        <v>74</v>
      </c>
      <c r="E28" s="202"/>
      <c r="F28" s="23">
        <v>7500000000</v>
      </c>
      <c r="G28" s="23">
        <v>7500000000</v>
      </c>
      <c r="H28" s="141">
        <v>9.2399999999999996E-2</v>
      </c>
      <c r="I28" s="141">
        <v>9.457700550556182E-2</v>
      </c>
      <c r="J28" s="206"/>
      <c r="K28" s="206"/>
      <c r="L28" s="208"/>
    </row>
    <row r="29" spans="2:12" x14ac:dyDescent="0.25">
      <c r="B29" s="21">
        <v>40994</v>
      </c>
      <c r="C29" s="21" t="s">
        <v>259</v>
      </c>
      <c r="D29" s="18" t="s">
        <v>75</v>
      </c>
      <c r="E29" s="201"/>
      <c r="F29" s="23">
        <v>30000000000</v>
      </c>
      <c r="G29" s="23">
        <v>30000000000</v>
      </c>
      <c r="H29" s="141">
        <v>9.5000000000000001E-2</v>
      </c>
      <c r="I29" s="141">
        <v>9.7301036119461032E-2</v>
      </c>
      <c r="J29" s="207"/>
      <c r="K29" s="207"/>
      <c r="L29" s="204"/>
    </row>
    <row r="30" spans="2:12" x14ac:dyDescent="0.25">
      <c r="B30" s="21">
        <v>40994</v>
      </c>
      <c r="C30" s="21" t="s">
        <v>259</v>
      </c>
      <c r="D30" s="18" t="s">
        <v>76</v>
      </c>
      <c r="E30" s="200">
        <v>25000000000</v>
      </c>
      <c r="F30" s="23">
        <v>25000000000</v>
      </c>
      <c r="G30" s="23">
        <v>25000000000</v>
      </c>
      <c r="H30" s="141">
        <v>9.7299999999999998E-2</v>
      </c>
      <c r="I30" s="141">
        <v>9.9668318033218378E-2</v>
      </c>
      <c r="J30" s="205">
        <v>9.7299999999999998E-2</v>
      </c>
      <c r="K30" s="205">
        <v>0.1</v>
      </c>
      <c r="L30" s="203">
        <v>3</v>
      </c>
    </row>
    <row r="31" spans="2:12" x14ac:dyDescent="0.25">
      <c r="B31" s="21">
        <v>40994</v>
      </c>
      <c r="C31" s="21" t="s">
        <v>259</v>
      </c>
      <c r="D31" s="18" t="s">
        <v>77</v>
      </c>
      <c r="E31" s="202"/>
      <c r="F31" s="23">
        <v>25000000000</v>
      </c>
      <c r="G31" s="23">
        <v>25000000000</v>
      </c>
      <c r="H31" s="141">
        <v>9.7500000000000003E-2</v>
      </c>
      <c r="I31" s="141">
        <v>9.9878066778182978E-2</v>
      </c>
      <c r="J31" s="206"/>
      <c r="K31" s="206"/>
      <c r="L31" s="208"/>
    </row>
    <row r="32" spans="2:12" x14ac:dyDescent="0.25">
      <c r="B32" s="21">
        <v>40994</v>
      </c>
      <c r="C32" s="21" t="s">
        <v>259</v>
      </c>
      <c r="D32" s="18" t="s">
        <v>78</v>
      </c>
      <c r="E32" s="201"/>
      <c r="F32" s="23">
        <v>5000000000</v>
      </c>
      <c r="G32" s="23">
        <v>5000000000</v>
      </c>
      <c r="H32" s="141">
        <v>0.1</v>
      </c>
      <c r="I32" s="141">
        <v>0.10250158905982973</v>
      </c>
      <c r="J32" s="207"/>
      <c r="K32" s="207"/>
      <c r="L32" s="204"/>
    </row>
    <row r="33" spans="2:12" x14ac:dyDescent="0.25">
      <c r="B33" s="21">
        <v>41106</v>
      </c>
      <c r="C33" s="21" t="s">
        <v>33</v>
      </c>
      <c r="D33" s="18" t="s">
        <v>80</v>
      </c>
      <c r="E33" s="200">
        <v>250000000000</v>
      </c>
      <c r="F33" s="23">
        <v>157626000000</v>
      </c>
      <c r="G33" s="23">
        <v>97000000000</v>
      </c>
      <c r="H33" s="141">
        <v>7.7499999999999999E-2</v>
      </c>
      <c r="I33" s="141">
        <v>7.8988751769065862E-2</v>
      </c>
      <c r="J33" s="178">
        <v>7.4999999999999997E-2</v>
      </c>
      <c r="K33" s="178">
        <v>9.5000000000000001E-2</v>
      </c>
      <c r="L33" s="177">
        <v>6</v>
      </c>
    </row>
    <row r="34" spans="2:12" x14ac:dyDescent="0.25">
      <c r="B34" s="21">
        <v>41106</v>
      </c>
      <c r="C34" s="21" t="s">
        <v>33</v>
      </c>
      <c r="D34" s="18" t="s">
        <v>81</v>
      </c>
      <c r="E34" s="202"/>
      <c r="F34" s="23">
        <v>77375000000</v>
      </c>
      <c r="G34" s="23">
        <v>55000000000</v>
      </c>
      <c r="H34" s="141">
        <v>8.7499999999999994E-2</v>
      </c>
      <c r="I34" s="141">
        <v>8.9342960715293906E-2</v>
      </c>
      <c r="J34" s="178">
        <v>8.7499999999999994E-2</v>
      </c>
      <c r="K34" s="178">
        <v>0.10249999999999999</v>
      </c>
      <c r="L34" s="177">
        <v>6</v>
      </c>
    </row>
    <row r="35" spans="2:12" x14ac:dyDescent="0.25">
      <c r="B35" s="21">
        <v>41106</v>
      </c>
      <c r="C35" s="21" t="s">
        <v>33</v>
      </c>
      <c r="D35" s="18" t="s">
        <v>82</v>
      </c>
      <c r="E35" s="201"/>
      <c r="F35" s="23">
        <v>72501000000</v>
      </c>
      <c r="G35" s="23">
        <v>45625000000</v>
      </c>
      <c r="H35" s="141">
        <v>9.7500000000000003E-2</v>
      </c>
      <c r="I35" s="141">
        <v>9.9805670976638811E-2</v>
      </c>
      <c r="J35" s="178">
        <v>9.4499999999999987E-2</v>
      </c>
      <c r="K35" s="178">
        <v>0.112</v>
      </c>
      <c r="L35" s="177">
        <v>5</v>
      </c>
    </row>
    <row r="36" spans="2:12" x14ac:dyDescent="0.25">
      <c r="B36" s="21">
        <v>41108</v>
      </c>
      <c r="C36" s="21" t="s">
        <v>34</v>
      </c>
      <c r="D36" s="18" t="s">
        <v>84</v>
      </c>
      <c r="E36" s="23">
        <v>20000000000</v>
      </c>
      <c r="F36" s="23">
        <v>29300000000</v>
      </c>
      <c r="G36" s="23">
        <v>10100000000</v>
      </c>
      <c r="H36" s="141">
        <v>1</v>
      </c>
      <c r="I36" s="141">
        <v>7.0189997553825378E-2</v>
      </c>
      <c r="J36" s="141">
        <v>0.94910000000000005</v>
      </c>
      <c r="K36" s="141">
        <v>1</v>
      </c>
      <c r="L36" s="24">
        <v>14</v>
      </c>
    </row>
    <row r="37" spans="2:12" x14ac:dyDescent="0.25">
      <c r="B37" s="21">
        <v>41108</v>
      </c>
      <c r="C37" s="21" t="s">
        <v>34</v>
      </c>
      <c r="D37" s="18" t="s">
        <v>85</v>
      </c>
      <c r="E37" s="23">
        <v>30000000000</v>
      </c>
      <c r="F37" s="23">
        <v>12039000000</v>
      </c>
      <c r="G37" s="23">
        <v>11936000000</v>
      </c>
      <c r="H37" s="141">
        <v>1</v>
      </c>
      <c r="I37" s="141">
        <v>0.10765683054924011</v>
      </c>
      <c r="J37" s="141">
        <v>0.98499999999999999</v>
      </c>
      <c r="K37" s="141">
        <v>1</v>
      </c>
      <c r="L37" s="24">
        <v>39</v>
      </c>
    </row>
    <row r="38" spans="2:12" x14ac:dyDescent="0.25">
      <c r="B38" s="21">
        <v>41165</v>
      </c>
      <c r="C38" s="21" t="s">
        <v>33</v>
      </c>
      <c r="D38" s="18" t="s">
        <v>86</v>
      </c>
      <c r="E38" s="200">
        <v>200000000000</v>
      </c>
      <c r="F38" s="23">
        <v>41000000000</v>
      </c>
      <c r="G38" s="23">
        <v>26000000000</v>
      </c>
      <c r="H38" s="141">
        <v>7.7499999999999999E-2</v>
      </c>
      <c r="I38" s="141">
        <v>9.1049000620841994E-2</v>
      </c>
      <c r="J38" s="141">
        <v>7.6999999999999999E-2</v>
      </c>
      <c r="K38" s="141">
        <v>8.7499999999999994E-2</v>
      </c>
      <c r="L38" s="24">
        <v>4</v>
      </c>
    </row>
    <row r="39" spans="2:12" x14ac:dyDescent="0.25">
      <c r="B39" s="21">
        <v>41165</v>
      </c>
      <c r="C39" s="21" t="s">
        <v>33</v>
      </c>
      <c r="D39" s="18" t="s">
        <v>270</v>
      </c>
      <c r="E39" s="202"/>
      <c r="F39" s="23">
        <v>15000000000</v>
      </c>
      <c r="G39" s="23" t="s">
        <v>14</v>
      </c>
      <c r="H39" s="141" t="s">
        <v>14</v>
      </c>
      <c r="I39" s="141" t="s">
        <v>14</v>
      </c>
      <c r="J39" s="141">
        <v>9.7500000000000003E-2</v>
      </c>
      <c r="K39" s="141" t="s">
        <v>14</v>
      </c>
      <c r="L39" s="24">
        <v>1</v>
      </c>
    </row>
    <row r="40" spans="2:12" x14ac:dyDescent="0.25">
      <c r="B40" s="21">
        <v>41165</v>
      </c>
      <c r="C40" s="21" t="s">
        <v>33</v>
      </c>
      <c r="D40" s="18" t="s">
        <v>87</v>
      </c>
      <c r="E40" s="201"/>
      <c r="F40" s="23">
        <v>125000000000</v>
      </c>
      <c r="G40" s="23">
        <v>90000000000</v>
      </c>
      <c r="H40" s="141">
        <v>9.7500000000000003E-2</v>
      </c>
      <c r="I40" s="141">
        <v>9.9897044897079484E-2</v>
      </c>
      <c r="J40" s="141">
        <v>9.5000000000000001E-2</v>
      </c>
      <c r="K40" s="141">
        <v>0.112</v>
      </c>
      <c r="L40" s="24">
        <v>5</v>
      </c>
    </row>
    <row r="41" spans="2:12" x14ac:dyDescent="0.25">
      <c r="B41" s="21">
        <v>41177</v>
      </c>
      <c r="C41" s="21" t="s">
        <v>34</v>
      </c>
      <c r="D41" s="18" t="s">
        <v>88</v>
      </c>
      <c r="E41" s="23">
        <v>12000000000</v>
      </c>
      <c r="F41" s="23">
        <v>14110000000</v>
      </c>
      <c r="G41" s="23">
        <v>12000000000</v>
      </c>
      <c r="H41" s="141">
        <v>1</v>
      </c>
      <c r="I41" s="141">
        <v>0.11038950085639954</v>
      </c>
      <c r="J41" s="141">
        <v>0.99</v>
      </c>
      <c r="K41" s="26">
        <v>1.005007</v>
      </c>
      <c r="L41" s="24">
        <v>11</v>
      </c>
    </row>
    <row r="42" spans="2:12" x14ac:dyDescent="0.25">
      <c r="B42" s="21">
        <v>41177</v>
      </c>
      <c r="C42" s="21" t="s">
        <v>34</v>
      </c>
      <c r="D42" s="18" t="s">
        <v>89</v>
      </c>
      <c r="E42" s="23">
        <v>14000000000</v>
      </c>
      <c r="F42" s="23">
        <v>14765000000</v>
      </c>
      <c r="G42" s="23">
        <v>4755000000</v>
      </c>
      <c r="H42" s="141">
        <v>1</v>
      </c>
      <c r="I42" s="141">
        <v>0.11566458344459535</v>
      </c>
      <c r="J42" s="25">
        <v>0.95367999999999997</v>
      </c>
      <c r="K42" s="25">
        <v>1.0052399999999999</v>
      </c>
      <c r="L42" s="24">
        <v>9</v>
      </c>
    </row>
    <row r="43" spans="2:12" x14ac:dyDescent="0.25">
      <c r="B43" s="21">
        <v>41177</v>
      </c>
      <c r="C43" s="21" t="s">
        <v>34</v>
      </c>
      <c r="D43" s="18" t="s">
        <v>90</v>
      </c>
      <c r="E43" s="23">
        <v>14000000000</v>
      </c>
      <c r="F43" s="23">
        <v>12005000000</v>
      </c>
      <c r="G43" s="23">
        <v>1486000000</v>
      </c>
      <c r="H43" s="141">
        <v>1</v>
      </c>
      <c r="I43" s="141">
        <v>0.12095215916633603</v>
      </c>
      <c r="J43" s="25">
        <v>0.95058999999999994</v>
      </c>
      <c r="K43" s="26">
        <v>1.0054730000000001</v>
      </c>
      <c r="L43" s="24">
        <v>19</v>
      </c>
    </row>
    <row r="44" spans="2:12" x14ac:dyDescent="0.25">
      <c r="B44" s="21">
        <v>41205</v>
      </c>
      <c r="C44" s="21" t="s">
        <v>33</v>
      </c>
      <c r="D44" s="18" t="s">
        <v>91</v>
      </c>
      <c r="E44" s="200">
        <v>300000000000</v>
      </c>
      <c r="F44" s="23">
        <v>18000000000</v>
      </c>
      <c r="G44" s="23">
        <v>18000000000</v>
      </c>
      <c r="H44" s="141">
        <v>7.7499999999999999E-2</v>
      </c>
      <c r="I44" s="141">
        <v>7.9014381766319294E-2</v>
      </c>
      <c r="J44" s="141">
        <v>7.7499999999999999E-2</v>
      </c>
      <c r="K44" s="141" t="s">
        <v>14</v>
      </c>
      <c r="L44" s="24">
        <v>2</v>
      </c>
    </row>
    <row r="45" spans="2:12" x14ac:dyDescent="0.25">
      <c r="B45" s="21">
        <v>41205</v>
      </c>
      <c r="C45" s="21" t="s">
        <v>33</v>
      </c>
      <c r="D45" s="18" t="s">
        <v>92</v>
      </c>
      <c r="E45" s="202"/>
      <c r="F45" s="23">
        <v>5000000000</v>
      </c>
      <c r="G45" s="23">
        <v>5000000000</v>
      </c>
      <c r="H45" s="141">
        <v>8.7499999999999994E-2</v>
      </c>
      <c r="I45" s="141">
        <v>8.9430484175682085E-2</v>
      </c>
      <c r="J45" s="141">
        <v>8.7499999999999994E-2</v>
      </c>
      <c r="K45" s="141" t="s">
        <v>14</v>
      </c>
      <c r="L45" s="24">
        <v>1</v>
      </c>
    </row>
    <row r="46" spans="2:12" x14ac:dyDescent="0.25">
      <c r="B46" s="21">
        <v>41205</v>
      </c>
      <c r="C46" s="21" t="s">
        <v>33</v>
      </c>
      <c r="D46" s="18" t="s">
        <v>93</v>
      </c>
      <c r="E46" s="201"/>
      <c r="F46" s="23">
        <v>56000000000</v>
      </c>
      <c r="G46" s="23">
        <v>48000000000</v>
      </c>
      <c r="H46" s="141">
        <v>9.7500000000000003E-2</v>
      </c>
      <c r="I46" s="141">
        <v>9.9897044897079484E-2</v>
      </c>
      <c r="J46" s="141">
        <v>9.7500000000000003E-2</v>
      </c>
      <c r="K46" s="141">
        <v>0.112</v>
      </c>
      <c r="L46" s="24">
        <v>4</v>
      </c>
    </row>
    <row r="47" spans="2:12" x14ac:dyDescent="0.25">
      <c r="B47" s="21">
        <v>41235</v>
      </c>
      <c r="C47" s="21" t="s">
        <v>33</v>
      </c>
      <c r="D47" s="18" t="s">
        <v>94</v>
      </c>
      <c r="E47" s="200">
        <v>100000000000</v>
      </c>
      <c r="F47" s="23">
        <v>33000000000</v>
      </c>
      <c r="G47" s="23">
        <v>33000000000</v>
      </c>
      <c r="H47" s="141">
        <v>7.7499999999999999E-2</v>
      </c>
      <c r="I47" s="141">
        <v>7.9014381766319294E-2</v>
      </c>
      <c r="J47" s="141">
        <v>7.7499999999999999E-2</v>
      </c>
      <c r="K47" s="141" t="s">
        <v>14</v>
      </c>
      <c r="L47" s="24">
        <v>2</v>
      </c>
    </row>
    <row r="48" spans="2:12" x14ac:dyDescent="0.25">
      <c r="B48" s="21">
        <v>41235</v>
      </c>
      <c r="C48" s="21" t="s">
        <v>33</v>
      </c>
      <c r="D48" s="18" t="s">
        <v>95</v>
      </c>
      <c r="E48" s="202"/>
      <c r="F48" s="23">
        <v>30000000000</v>
      </c>
      <c r="G48" s="23">
        <v>30000000000</v>
      </c>
      <c r="H48" s="141">
        <v>8.7499999999999994E-2</v>
      </c>
      <c r="I48" s="141">
        <v>8.9430484175682085E-2</v>
      </c>
      <c r="J48" s="141">
        <v>8.7499999999999994E-2</v>
      </c>
      <c r="K48" s="141" t="s">
        <v>14</v>
      </c>
      <c r="L48" s="24">
        <v>1</v>
      </c>
    </row>
    <row r="49" spans="2:12" x14ac:dyDescent="0.25">
      <c r="B49" s="21">
        <v>41235</v>
      </c>
      <c r="C49" s="21" t="s">
        <v>33</v>
      </c>
      <c r="D49" s="18" t="s">
        <v>96</v>
      </c>
      <c r="E49" s="201"/>
      <c r="F49" s="23">
        <v>108000000000</v>
      </c>
      <c r="G49" s="23">
        <v>100000000000</v>
      </c>
      <c r="H49" s="141">
        <v>9.7500000000000003E-2</v>
      </c>
      <c r="I49" s="141">
        <v>0.10880562663078308</v>
      </c>
      <c r="J49" s="141">
        <v>9.7500000000000003E-2</v>
      </c>
      <c r="K49" s="141">
        <v>0.112</v>
      </c>
      <c r="L49" s="24">
        <v>3</v>
      </c>
    </row>
    <row r="50" spans="2:12" x14ac:dyDescent="0.25">
      <c r="B50" s="21">
        <v>41242</v>
      </c>
      <c r="C50" s="21" t="s">
        <v>33</v>
      </c>
      <c r="D50" s="18" t="s">
        <v>97</v>
      </c>
      <c r="E50" s="23" t="s">
        <v>14</v>
      </c>
      <c r="F50" s="23">
        <v>50000000000</v>
      </c>
      <c r="G50" s="23">
        <v>50000000000</v>
      </c>
      <c r="H50" s="141">
        <v>6.25E-2</v>
      </c>
      <c r="I50" s="141">
        <v>6.365649998188018E-2</v>
      </c>
      <c r="J50" s="141" t="s">
        <v>14</v>
      </c>
      <c r="K50" s="141" t="s">
        <v>14</v>
      </c>
      <c r="L50" s="24">
        <v>1</v>
      </c>
    </row>
    <row r="51" spans="2:12" x14ac:dyDescent="0.25">
      <c r="B51" s="21">
        <v>41243</v>
      </c>
      <c r="C51" s="21" t="s">
        <v>34</v>
      </c>
      <c r="D51" s="18" t="s">
        <v>99</v>
      </c>
      <c r="E51" s="23">
        <v>8500000000</v>
      </c>
      <c r="F51" s="23">
        <v>2505000000</v>
      </c>
      <c r="G51" s="23">
        <v>2505000000</v>
      </c>
      <c r="H51" s="141">
        <v>1</v>
      </c>
      <c r="I51" s="141">
        <v>7.9001697897911088E-2</v>
      </c>
      <c r="J51" s="141">
        <v>1</v>
      </c>
      <c r="K51" s="26">
        <v>1.0004649999999999</v>
      </c>
      <c r="L51" s="24">
        <v>3</v>
      </c>
    </row>
    <row r="52" spans="2:12" x14ac:dyDescent="0.25">
      <c r="B52" s="21">
        <v>41243</v>
      </c>
      <c r="C52" s="21" t="s">
        <v>34</v>
      </c>
      <c r="D52" s="18" t="s">
        <v>98</v>
      </c>
      <c r="E52" s="23">
        <v>1500000000</v>
      </c>
      <c r="F52" s="23">
        <v>1500000000</v>
      </c>
      <c r="G52" s="23">
        <v>1500000000</v>
      </c>
      <c r="H52" s="26">
        <v>1.0004649999999999</v>
      </c>
      <c r="I52" s="141">
        <v>0.11027662158012391</v>
      </c>
      <c r="J52" s="26">
        <v>1.0004649999999999</v>
      </c>
      <c r="K52" s="26"/>
      <c r="L52" s="24">
        <v>1</v>
      </c>
    </row>
    <row r="53" spans="2:12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2:12" x14ac:dyDescent="0.25">
      <c r="B54" s="33" t="s">
        <v>269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2:12" x14ac:dyDescent="0.25">
      <c r="B55" s="196" t="s">
        <v>268</v>
      </c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5">
      <c r="B56" s="196" t="s">
        <v>267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5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5">
      <c r="B58" s="14" t="str">
        <f>+Subastas!B34</f>
        <v>Fuente: Dirección General de Política de Endeudamiento. VEP. MEF.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</row>
  </sheetData>
  <mergeCells count="48">
    <mergeCell ref="K14:K15"/>
    <mergeCell ref="L20:L21"/>
    <mergeCell ref="J22:J23"/>
    <mergeCell ref="E20:E21"/>
    <mergeCell ref="E30:E32"/>
    <mergeCell ref="L14:L15"/>
    <mergeCell ref="J16:J17"/>
    <mergeCell ref="K16:K17"/>
    <mergeCell ref="L16:L17"/>
    <mergeCell ref="J18:J19"/>
    <mergeCell ref="K18:K19"/>
    <mergeCell ref="L18:L19"/>
    <mergeCell ref="J20:J21"/>
    <mergeCell ref="K20:K21"/>
    <mergeCell ref="E18:E19"/>
    <mergeCell ref="E22:E23"/>
    <mergeCell ref="E24:E26"/>
    <mergeCell ref="E27:E29"/>
    <mergeCell ref="B6:L6"/>
    <mergeCell ref="E10:E11"/>
    <mergeCell ref="E12:E13"/>
    <mergeCell ref="E14:E15"/>
    <mergeCell ref="E16:E17"/>
    <mergeCell ref="J8:L8"/>
    <mergeCell ref="J10:J11"/>
    <mergeCell ref="K10:K11"/>
    <mergeCell ref="L10:L11"/>
    <mergeCell ref="J12:J13"/>
    <mergeCell ref="K12:K13"/>
    <mergeCell ref="L12:L13"/>
    <mergeCell ref="J14:J15"/>
    <mergeCell ref="K22:K23"/>
    <mergeCell ref="L22:L23"/>
    <mergeCell ref="J24:J26"/>
    <mergeCell ref="K24:K26"/>
    <mergeCell ref="L24:L26"/>
    <mergeCell ref="B56:L57"/>
    <mergeCell ref="J27:J29"/>
    <mergeCell ref="K27:K29"/>
    <mergeCell ref="L27:L29"/>
    <mergeCell ref="J30:J32"/>
    <mergeCell ref="K30:K32"/>
    <mergeCell ref="L30:L32"/>
    <mergeCell ref="B55:L55"/>
    <mergeCell ref="E38:E40"/>
    <mergeCell ref="E44:E46"/>
    <mergeCell ref="E47:E49"/>
    <mergeCell ref="E33:E35"/>
  </mergeCells>
  <hyperlinks>
    <hyperlink ref="D10" location="_2012A126092014_6_99" display="2012A126092014-6,99"/>
    <hyperlink ref="D11" location="_2012A126092014_7_50" display="2012A126092014-7,50"/>
    <hyperlink ref="D12" location="_2012A126112014_7_24" display="2012A126112014-7,24"/>
    <hyperlink ref="D13" location="_2012A126112014_7_75" display="2012A126112014-7,75"/>
    <hyperlink ref="D14" location="_2012A126062015_7_74" display="2012A126062015-7,74"/>
    <hyperlink ref="D15" location="_2012A126062015_8_25" display="2012A126062015-8,25"/>
    <hyperlink ref="D16" location="_2012A126092015_7_99" display="2012A126092015-7,99"/>
    <hyperlink ref="D17" location="_2012A126092015_8_50" display="2012A126092015-8,50"/>
    <hyperlink ref="D18" location="_2012A126112015_8_24" display="2012A126112015-8,24"/>
    <hyperlink ref="D19" location="_2012A126112015_8_75" display="2012A126112015-8,75"/>
    <hyperlink ref="D20" location="_2012A126032016_8_49" display="2012A126032016-8,49"/>
    <hyperlink ref="D22" location="_2012A126062016_8_74" display="2012A126062016-8,74"/>
    <hyperlink ref="D23" location="_2012A126062016_9_00" display="2012A126062016-9,00"/>
    <hyperlink ref="D24" location="_2012A126092016_8_97" display="2012A126092016-8,97"/>
    <hyperlink ref="D25" location="_2012A126092016_8_99" display="2012A126092016-8,99"/>
    <hyperlink ref="D26" location="_2012A126092016_9_25" display="2012A126092016-9,25"/>
    <hyperlink ref="D27" location="_2012A126112016_9_22" display="2012A126112016-9,22"/>
    <hyperlink ref="D28" location="_2012A126112016_9_24" display="2012A126112016-9,24"/>
    <hyperlink ref="D29" location="_2012A126112016_9_50" display="2012A126112016-9,50"/>
    <hyperlink ref="D30" location="_2012A126032017_9_73" display="2012A126032017-9,73"/>
    <hyperlink ref="D31" location="_2012A126032017_9_75" display="2012A126032017-9,75"/>
    <hyperlink ref="D32" location="_2012A126032017_10_0" display="2012A126032017-10,0"/>
    <hyperlink ref="D21" location="_2012A126032016_8_75" display="2012A126032016-8,75"/>
    <hyperlink ref="D33" location="_2012A217072015" display="2012A217072015"/>
    <hyperlink ref="D34" location="_2012A217072016" display="2012A217072016"/>
    <hyperlink ref="D35" location="_2012A217072017" display="2012A217072017"/>
    <hyperlink ref="D36" location="PYTNA01F1024" display="PYTNA01F1024"/>
    <hyperlink ref="D37" location="PYTNA02F1030" display="PYTNA02F1030"/>
    <hyperlink ref="D38" location="_2012A414092015" display="2012A414092015"/>
    <hyperlink ref="D40" location="_2012A413092017" display="2012A413092017"/>
    <hyperlink ref="D39" location="_2012A413092016" display="2012A413092016"/>
    <hyperlink ref="D41" location="PYTNA01F1412" display="PYTNA01F1412"/>
    <hyperlink ref="D42" location="PYTNA02F1428" display="PYTNA02F1428"/>
    <hyperlink ref="D43" location="PYTNA03F1434" display="PYTNA03F1434"/>
    <hyperlink ref="D44" location="_2012A624102015" display="2012A624102015"/>
    <hyperlink ref="D45" location="_2012A623102016" display="2012A623102016"/>
    <hyperlink ref="D46" location="_2012A623102017" display="2012A623102017"/>
    <hyperlink ref="D47" location="_2012A723112015" display="2012A723112015"/>
    <hyperlink ref="D48" location="_2012A722112016" display="2012A722112016"/>
    <hyperlink ref="D49" location="_2012A722112017" display="2012A722112017"/>
    <hyperlink ref="D50" location="_2012A930052014" display="2012A930052014"/>
    <hyperlink ref="D51" location="PYTNA01F1701" display="PYTNA01F1701"/>
    <hyperlink ref="D52" location="PYTNA02F1717" display="PYTNA02F1717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37"/>
  <sheetViews>
    <sheetView showGridLines="0" showRowColHeader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7" sqref="N17"/>
    </sheetView>
  </sheetViews>
  <sheetFormatPr baseColWidth="10" defaultRowHeight="15" x14ac:dyDescent="0.25"/>
  <cols>
    <col min="1" max="2" width="11.42578125" style="44"/>
    <col min="3" max="3" width="16.5703125" style="44" customWidth="1"/>
    <col min="4" max="4" width="20.42578125" style="44" customWidth="1"/>
    <col min="5" max="5" width="16.28515625" style="44" bestFit="1" customWidth="1"/>
    <col min="6" max="6" width="18.85546875" style="44" bestFit="1" customWidth="1"/>
    <col min="7" max="7" width="19" style="44" bestFit="1" customWidth="1"/>
    <col min="8" max="8" width="15.7109375" style="44" customWidth="1"/>
    <col min="9" max="16384" width="11.42578125" style="44"/>
  </cols>
  <sheetData>
    <row r="6" spans="2:12" ht="15.75" x14ac:dyDescent="0.25">
      <c r="B6" s="195" t="s">
        <v>276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2:12" x14ac:dyDescent="0.25">
      <c r="B7" s="43"/>
      <c r="C7" s="43"/>
      <c r="D7" s="43"/>
      <c r="E7" s="43"/>
      <c r="F7" s="43"/>
      <c r="G7" s="43"/>
      <c r="H7" s="43"/>
      <c r="I7" s="43"/>
      <c r="J7" s="209" t="s">
        <v>209</v>
      </c>
      <c r="K7" s="210"/>
      <c r="L7" s="211"/>
    </row>
    <row r="8" spans="2:12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38</v>
      </c>
      <c r="G8" s="34" t="s">
        <v>36</v>
      </c>
      <c r="H8" s="20" t="s">
        <v>260</v>
      </c>
      <c r="I8" s="20" t="s">
        <v>271</v>
      </c>
      <c r="J8" s="179" t="s">
        <v>15</v>
      </c>
      <c r="K8" s="179" t="s">
        <v>16</v>
      </c>
      <c r="L8" s="179" t="s">
        <v>13</v>
      </c>
    </row>
    <row r="9" spans="2:12" x14ac:dyDescent="0.25">
      <c r="B9" s="21">
        <v>41333</v>
      </c>
      <c r="C9" s="24" t="s">
        <v>33</v>
      </c>
      <c r="D9" s="18" t="s">
        <v>41</v>
      </c>
      <c r="E9" s="200">
        <v>400000000000</v>
      </c>
      <c r="F9" s="23">
        <v>133000000000</v>
      </c>
      <c r="G9" s="23" t="s">
        <v>14</v>
      </c>
      <c r="H9" s="141" t="s">
        <v>14</v>
      </c>
      <c r="I9" s="141" t="s">
        <v>14</v>
      </c>
      <c r="J9" s="141">
        <v>8.6999999999999994E-2</v>
      </c>
      <c r="K9" s="141">
        <v>8.7499999999999994E-2</v>
      </c>
      <c r="L9" s="24">
        <v>5</v>
      </c>
    </row>
    <row r="10" spans="2:12" x14ac:dyDescent="0.25">
      <c r="B10" s="21">
        <v>41333</v>
      </c>
      <c r="C10" s="24" t="s">
        <v>33</v>
      </c>
      <c r="D10" s="18" t="s">
        <v>42</v>
      </c>
      <c r="E10" s="202"/>
      <c r="F10" s="23">
        <v>57000000000</v>
      </c>
      <c r="G10" s="23" t="s">
        <v>14</v>
      </c>
      <c r="H10" s="141" t="s">
        <v>14</v>
      </c>
      <c r="I10" s="141" t="s">
        <v>14</v>
      </c>
      <c r="J10" s="141">
        <v>9.2399999999999996E-2</v>
      </c>
      <c r="K10" s="141">
        <v>9.2499999999999999E-2</v>
      </c>
      <c r="L10" s="24">
        <v>4</v>
      </c>
    </row>
    <row r="11" spans="2:12" x14ac:dyDescent="0.25">
      <c r="B11" s="21">
        <v>41333</v>
      </c>
      <c r="C11" s="24" t="s">
        <v>33</v>
      </c>
      <c r="D11" s="18" t="s">
        <v>43</v>
      </c>
      <c r="E11" s="202"/>
      <c r="F11" s="23">
        <v>43000000000</v>
      </c>
      <c r="G11" s="23" t="s">
        <v>14</v>
      </c>
      <c r="H11" s="141" t="s">
        <v>14</v>
      </c>
      <c r="I11" s="141" t="s">
        <v>14</v>
      </c>
      <c r="J11" s="141">
        <v>8.7499999999999994E-2</v>
      </c>
      <c r="K11" s="141" t="s">
        <v>14</v>
      </c>
      <c r="L11" s="24">
        <v>2</v>
      </c>
    </row>
    <row r="12" spans="2:12" x14ac:dyDescent="0.25">
      <c r="B12" s="21">
        <v>41333</v>
      </c>
      <c r="C12" s="24" t="s">
        <v>33</v>
      </c>
      <c r="D12" s="18" t="s">
        <v>44</v>
      </c>
      <c r="E12" s="201"/>
      <c r="F12" s="23">
        <v>90000000000</v>
      </c>
      <c r="G12" s="23" t="s">
        <v>14</v>
      </c>
      <c r="H12" s="141" t="s">
        <v>14</v>
      </c>
      <c r="I12" s="141" t="s">
        <v>14</v>
      </c>
      <c r="J12" s="141">
        <v>0.10249999999999999</v>
      </c>
      <c r="K12" s="141" t="s">
        <v>14</v>
      </c>
      <c r="L12" s="24">
        <v>2</v>
      </c>
    </row>
    <row r="13" spans="2:12" x14ac:dyDescent="0.25">
      <c r="B13" s="21">
        <v>41345</v>
      </c>
      <c r="C13" s="24" t="s">
        <v>33</v>
      </c>
      <c r="D13" s="18" t="s">
        <v>45</v>
      </c>
      <c r="E13" s="200">
        <v>400000000000</v>
      </c>
      <c r="F13" s="23">
        <v>250000000000</v>
      </c>
      <c r="G13" s="23">
        <v>245000000000</v>
      </c>
      <c r="H13" s="141">
        <v>7.1999999999999995E-2</v>
      </c>
      <c r="I13" s="141">
        <v>7.3175588250160226E-2</v>
      </c>
      <c r="J13" s="141">
        <v>6.8600000000000008E-2</v>
      </c>
      <c r="K13" s="141">
        <v>7.2000000000000008E-2</v>
      </c>
      <c r="L13" s="24">
        <v>7</v>
      </c>
    </row>
    <row r="14" spans="2:12" x14ac:dyDescent="0.25">
      <c r="B14" s="21">
        <v>41345</v>
      </c>
      <c r="C14" s="24" t="s">
        <v>33</v>
      </c>
      <c r="D14" s="18" t="s">
        <v>46</v>
      </c>
      <c r="E14" s="202"/>
      <c r="F14" s="23">
        <v>55000000000</v>
      </c>
      <c r="G14" s="23">
        <v>50000000000</v>
      </c>
      <c r="H14" s="141">
        <v>7.8E-2</v>
      </c>
      <c r="I14" s="141">
        <v>7.9439690709114094E-2</v>
      </c>
      <c r="J14" s="141">
        <v>7.5999999999999998E-2</v>
      </c>
      <c r="K14" s="141">
        <v>7.8E-2</v>
      </c>
      <c r="L14" s="24">
        <v>5</v>
      </c>
    </row>
    <row r="15" spans="2:12" x14ac:dyDescent="0.25">
      <c r="B15" s="21">
        <v>41345</v>
      </c>
      <c r="C15" s="24" t="s">
        <v>33</v>
      </c>
      <c r="D15" s="18" t="s">
        <v>39</v>
      </c>
      <c r="E15" s="202"/>
      <c r="F15" s="23">
        <v>36000000000</v>
      </c>
      <c r="G15" s="23">
        <v>33000000000</v>
      </c>
      <c r="H15" s="141">
        <v>8.4000000000000005E-2</v>
      </c>
      <c r="I15" s="141">
        <v>8.5691681504249578E-2</v>
      </c>
      <c r="J15" s="141">
        <v>8.14E-2</v>
      </c>
      <c r="K15" s="141">
        <v>8.4000000000000005E-2</v>
      </c>
      <c r="L15" s="24">
        <v>5</v>
      </c>
    </row>
    <row r="16" spans="2:12" x14ac:dyDescent="0.25">
      <c r="B16" s="21">
        <v>41345</v>
      </c>
      <c r="C16" s="24" t="s">
        <v>33</v>
      </c>
      <c r="D16" s="18" t="s">
        <v>40</v>
      </c>
      <c r="E16" s="201"/>
      <c r="F16" s="23">
        <v>153000000000</v>
      </c>
      <c r="G16" s="23">
        <v>150000000000</v>
      </c>
      <c r="H16" s="141">
        <v>0.09</v>
      </c>
      <c r="I16" s="141">
        <v>9.1956546902656575E-2</v>
      </c>
      <c r="J16" s="141">
        <v>0.09</v>
      </c>
      <c r="K16" s="141">
        <v>9.3000000000000013E-2</v>
      </c>
      <c r="L16" s="24">
        <v>4</v>
      </c>
    </row>
    <row r="17" spans="2:12" x14ac:dyDescent="0.25">
      <c r="B17" s="21">
        <v>41444</v>
      </c>
      <c r="C17" s="24" t="s">
        <v>33</v>
      </c>
      <c r="D17" s="18" t="s">
        <v>47</v>
      </c>
      <c r="E17" s="200">
        <v>250000000000</v>
      </c>
      <c r="F17" s="23">
        <v>75000000000</v>
      </c>
      <c r="G17" s="23">
        <v>75000000000</v>
      </c>
      <c r="H17" s="141">
        <v>7.6499999999999999E-2</v>
      </c>
      <c r="I17" s="141">
        <v>7.7891817688941961E-2</v>
      </c>
      <c r="J17" s="141">
        <v>7.6499999999999999E-2</v>
      </c>
      <c r="K17" s="141" t="s">
        <v>14</v>
      </c>
      <c r="L17" s="24">
        <v>3</v>
      </c>
    </row>
    <row r="18" spans="2:12" x14ac:dyDescent="0.25">
      <c r="B18" s="21">
        <v>41444</v>
      </c>
      <c r="C18" s="24" t="s">
        <v>33</v>
      </c>
      <c r="D18" s="18" t="s">
        <v>48</v>
      </c>
      <c r="E18" s="202"/>
      <c r="F18" s="23">
        <v>20000000000</v>
      </c>
      <c r="G18" s="23">
        <v>20000000000</v>
      </c>
      <c r="H18" s="141">
        <v>8.1000000000000003E-2</v>
      </c>
      <c r="I18" s="141">
        <v>8.2580372691154494E-2</v>
      </c>
      <c r="J18" s="141">
        <v>8.1000000000000003E-2</v>
      </c>
      <c r="K18" s="141" t="s">
        <v>14</v>
      </c>
      <c r="L18" s="24">
        <v>2</v>
      </c>
    </row>
    <row r="19" spans="2:12" x14ac:dyDescent="0.25">
      <c r="B19" s="21">
        <v>41444</v>
      </c>
      <c r="C19" s="24" t="s">
        <v>33</v>
      </c>
      <c r="D19" s="18" t="s">
        <v>49</v>
      </c>
      <c r="E19" s="201"/>
      <c r="F19" s="23">
        <v>10000000000</v>
      </c>
      <c r="G19" s="23">
        <v>10000000000</v>
      </c>
      <c r="H19" s="141">
        <v>8.5500000000000007E-2</v>
      </c>
      <c r="I19" s="141">
        <v>8.7273880839347853E-2</v>
      </c>
      <c r="J19" s="141">
        <v>8.5500000000000007E-2</v>
      </c>
      <c r="K19" s="141" t="s">
        <v>14</v>
      </c>
      <c r="L19" s="24">
        <v>1</v>
      </c>
    </row>
    <row r="20" spans="2:12" x14ac:dyDescent="0.25">
      <c r="B20" s="21">
        <v>41521</v>
      </c>
      <c r="C20" s="24" t="s">
        <v>33</v>
      </c>
      <c r="D20" s="18" t="s">
        <v>50</v>
      </c>
      <c r="E20" s="23">
        <v>80000000000</v>
      </c>
      <c r="F20" s="23">
        <v>162000000000</v>
      </c>
      <c r="G20" s="23">
        <v>80000000000</v>
      </c>
      <c r="H20" s="141">
        <v>6.9500000000000006E-2</v>
      </c>
      <c r="I20" s="141">
        <v>7.0830830931663508E-2</v>
      </c>
      <c r="J20" s="141">
        <v>6.9000000000000006E-2</v>
      </c>
      <c r="K20" s="141">
        <v>8.2599999999999993E-2</v>
      </c>
      <c r="L20" s="24">
        <v>7</v>
      </c>
    </row>
    <row r="21" spans="2:12" x14ac:dyDescent="0.25">
      <c r="B21" s="21">
        <v>41536</v>
      </c>
      <c r="C21" s="24" t="s">
        <v>33</v>
      </c>
      <c r="D21" s="18" t="s">
        <v>52</v>
      </c>
      <c r="E21" s="23">
        <v>50000000000</v>
      </c>
      <c r="F21" s="23">
        <v>67000000000</v>
      </c>
      <c r="G21" s="23">
        <v>50000000000</v>
      </c>
      <c r="H21" s="141">
        <v>6.9500000000000006E-2</v>
      </c>
      <c r="I21" s="141">
        <v>6.9461217522621146E-2</v>
      </c>
      <c r="J21" s="141">
        <v>6.7000000000000004E-2</v>
      </c>
      <c r="K21" s="141">
        <v>7.0000000000000007E-2</v>
      </c>
      <c r="L21" s="24">
        <v>6</v>
      </c>
    </row>
    <row r="22" spans="2:12" x14ac:dyDescent="0.25">
      <c r="B22" s="21">
        <v>41536</v>
      </c>
      <c r="C22" s="24" t="s">
        <v>33</v>
      </c>
      <c r="D22" s="18" t="s">
        <v>47</v>
      </c>
      <c r="E22" s="23">
        <v>50000000000</v>
      </c>
      <c r="F22" s="23">
        <v>95000000000</v>
      </c>
      <c r="G22" s="23">
        <v>50000000000</v>
      </c>
      <c r="H22" s="141">
        <v>7.6499999999999999E-2</v>
      </c>
      <c r="I22" s="141">
        <v>7.7830693125724798E-2</v>
      </c>
      <c r="J22" s="141">
        <v>7.6499999999999999E-2</v>
      </c>
      <c r="K22" s="141" t="s">
        <v>14</v>
      </c>
      <c r="L22" s="24">
        <v>4</v>
      </c>
    </row>
    <row r="23" spans="2:12" x14ac:dyDescent="0.25">
      <c r="B23" s="21">
        <v>41550</v>
      </c>
      <c r="C23" s="24" t="s">
        <v>33</v>
      </c>
      <c r="D23" s="18" t="s">
        <v>51</v>
      </c>
      <c r="E23" s="23">
        <v>30000000000</v>
      </c>
      <c r="F23" s="23">
        <v>40000000000</v>
      </c>
      <c r="G23" s="23">
        <v>10000000000</v>
      </c>
      <c r="H23" s="141">
        <v>7.0000000000000007E-2</v>
      </c>
      <c r="I23" s="141">
        <v>6.9460949301719671E-2</v>
      </c>
      <c r="J23" s="141">
        <v>7.0000000000000007E-2</v>
      </c>
      <c r="K23" s="141">
        <v>7.1500000000000008E-2</v>
      </c>
      <c r="L23" s="24">
        <v>2</v>
      </c>
    </row>
    <row r="24" spans="2:12" x14ac:dyDescent="0.25">
      <c r="B24" s="21">
        <v>41550</v>
      </c>
      <c r="C24" s="24" t="s">
        <v>33</v>
      </c>
      <c r="D24" s="18" t="s">
        <v>47</v>
      </c>
      <c r="E24" s="23">
        <v>50000000000</v>
      </c>
      <c r="F24" s="23">
        <v>100000000000</v>
      </c>
      <c r="G24" s="23">
        <v>50000000000</v>
      </c>
      <c r="H24" s="141">
        <v>7.6499999999999999E-2</v>
      </c>
      <c r="I24" s="141">
        <v>7.7834174036979689E-2</v>
      </c>
      <c r="J24" s="141">
        <v>7.6399999999999996E-2</v>
      </c>
      <c r="K24" s="141">
        <v>7.6499999999999999E-2</v>
      </c>
      <c r="L24" s="24">
        <v>3</v>
      </c>
    </row>
    <row r="25" spans="2:12" x14ac:dyDescent="0.25">
      <c r="B25" s="21">
        <v>41564</v>
      </c>
      <c r="C25" s="24" t="s">
        <v>33</v>
      </c>
      <c r="D25" s="18" t="s">
        <v>53</v>
      </c>
      <c r="E25" s="23">
        <v>20000000000</v>
      </c>
      <c r="F25" s="23">
        <v>10000000000</v>
      </c>
      <c r="G25" s="23">
        <v>5000000000</v>
      </c>
      <c r="H25" s="141">
        <v>7.0000000000000007E-2</v>
      </c>
      <c r="I25" s="141">
        <v>6.9551107287406919E-2</v>
      </c>
      <c r="J25" s="141">
        <v>7.0000000000000007E-2</v>
      </c>
      <c r="K25" s="141">
        <v>7.0999999999999994E-2</v>
      </c>
      <c r="L25" s="24">
        <v>2</v>
      </c>
    </row>
    <row r="26" spans="2:12" x14ac:dyDescent="0.25">
      <c r="B26" s="21">
        <v>41564</v>
      </c>
      <c r="C26" s="24" t="s">
        <v>33</v>
      </c>
      <c r="D26" s="18" t="s">
        <v>47</v>
      </c>
      <c r="E26" s="23">
        <v>60000000000</v>
      </c>
      <c r="F26" s="23">
        <v>18000000000</v>
      </c>
      <c r="G26" s="23">
        <v>18000000000</v>
      </c>
      <c r="H26" s="141">
        <v>7.6499999999999999E-2</v>
      </c>
      <c r="I26" s="141">
        <v>7.7841421961784382E-2</v>
      </c>
      <c r="J26" s="141">
        <v>7.6499999999999999E-2</v>
      </c>
      <c r="K26" s="141" t="s">
        <v>14</v>
      </c>
      <c r="L26" s="24">
        <v>2</v>
      </c>
    </row>
    <row r="27" spans="2:12" x14ac:dyDescent="0.25">
      <c r="B27" s="21">
        <v>41564</v>
      </c>
      <c r="C27" s="24" t="s">
        <v>33</v>
      </c>
      <c r="D27" s="18" t="s">
        <v>48</v>
      </c>
      <c r="E27" s="23">
        <v>40000000000</v>
      </c>
      <c r="F27" s="23" t="s">
        <v>14</v>
      </c>
      <c r="G27" s="23" t="s">
        <v>14</v>
      </c>
      <c r="H27" s="141" t="s">
        <v>14</v>
      </c>
      <c r="I27" s="141" t="s">
        <v>14</v>
      </c>
      <c r="J27" s="141" t="s">
        <v>14</v>
      </c>
      <c r="K27" s="141" t="s">
        <v>14</v>
      </c>
      <c r="L27" s="24" t="s">
        <v>14</v>
      </c>
    </row>
    <row r="28" spans="2:12" x14ac:dyDescent="0.25">
      <c r="B28" s="21">
        <v>41585</v>
      </c>
      <c r="C28" s="24" t="s">
        <v>33</v>
      </c>
      <c r="D28" s="18" t="s">
        <v>54</v>
      </c>
      <c r="E28" s="23">
        <v>130000000000</v>
      </c>
      <c r="F28" s="23">
        <v>278000000000</v>
      </c>
      <c r="G28" s="23">
        <v>130000000000</v>
      </c>
      <c r="H28" s="141">
        <v>7.0000000000000007E-2</v>
      </c>
      <c r="I28" s="141">
        <v>6.9686922430992143E-2</v>
      </c>
      <c r="J28" s="141">
        <v>6.8000000000000005E-2</v>
      </c>
      <c r="K28" s="141">
        <v>7.0999999999999994E-2</v>
      </c>
      <c r="L28" s="24">
        <v>6</v>
      </c>
    </row>
    <row r="29" spans="2:12" x14ac:dyDescent="0.25">
      <c r="B29" s="21">
        <v>41585</v>
      </c>
      <c r="C29" s="24" t="s">
        <v>33</v>
      </c>
      <c r="D29" s="18" t="s">
        <v>47</v>
      </c>
      <c r="E29" s="23">
        <v>50000000000</v>
      </c>
      <c r="F29" s="23">
        <v>75000000000</v>
      </c>
      <c r="G29" s="23">
        <v>50000000000</v>
      </c>
      <c r="H29" s="141">
        <v>7.6499999999999999E-2</v>
      </c>
      <c r="I29" s="141">
        <v>7.7859738469123863E-2</v>
      </c>
      <c r="J29" s="141">
        <v>7.6399999999999996E-2</v>
      </c>
      <c r="K29" s="141">
        <v>7.6499999999999999E-2</v>
      </c>
      <c r="L29" s="24">
        <v>3</v>
      </c>
    </row>
    <row r="30" spans="2:12" x14ac:dyDescent="0.25">
      <c r="B30" s="21">
        <v>41585</v>
      </c>
      <c r="C30" s="24" t="s">
        <v>33</v>
      </c>
      <c r="D30" s="18" t="s">
        <v>48</v>
      </c>
      <c r="E30" s="23">
        <v>40000000000</v>
      </c>
      <c r="F30" s="23">
        <v>30000000000</v>
      </c>
      <c r="G30" s="23">
        <v>30000000000</v>
      </c>
      <c r="H30" s="141">
        <v>8.1000000000000003E-2</v>
      </c>
      <c r="I30" s="141">
        <v>8.255395591259003E-2</v>
      </c>
      <c r="J30" s="141">
        <v>8.1000000000000003E-2</v>
      </c>
      <c r="K30" s="141" t="s">
        <v>14</v>
      </c>
      <c r="L30" s="24">
        <v>1</v>
      </c>
    </row>
    <row r="31" spans="2:12" x14ac:dyDescent="0.25">
      <c r="B31" s="21">
        <v>41613</v>
      </c>
      <c r="C31" s="24" t="s">
        <v>33</v>
      </c>
      <c r="D31" s="18" t="s">
        <v>48</v>
      </c>
      <c r="E31" s="23">
        <v>87000000000</v>
      </c>
      <c r="F31" s="23">
        <v>10000000000</v>
      </c>
      <c r="G31" s="23">
        <v>10000000000</v>
      </c>
      <c r="H31" s="141">
        <v>8.1000000000000003E-2</v>
      </c>
      <c r="I31" s="141">
        <v>8.2587429881095908E-2</v>
      </c>
      <c r="J31" s="141">
        <v>8.1000000000000003E-2</v>
      </c>
      <c r="K31" s="141" t="s">
        <v>14</v>
      </c>
      <c r="L31" s="24">
        <v>2</v>
      </c>
    </row>
    <row r="32" spans="2:12" x14ac:dyDescent="0.2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2:12" x14ac:dyDescent="0.25">
      <c r="B33" s="33" t="s">
        <v>275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 x14ac:dyDescent="0.25">
      <c r="B34" s="196" t="s">
        <v>274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2:12" x14ac:dyDescent="0.25">
      <c r="B35" s="196" t="s">
        <v>267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2:12" x14ac:dyDescent="0.25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2:12" x14ac:dyDescent="0.25">
      <c r="B37" s="14" t="str">
        <f>+Subastas!B34</f>
        <v>Fuente: Dirección General de Política de Endeudamiento. VEP. MEF.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</row>
  </sheetData>
  <mergeCells count="7">
    <mergeCell ref="B35:L36"/>
    <mergeCell ref="B6:L6"/>
    <mergeCell ref="E9:E12"/>
    <mergeCell ref="E13:E16"/>
    <mergeCell ref="E17:E19"/>
    <mergeCell ref="B34:L34"/>
    <mergeCell ref="J7:L7"/>
  </mergeCells>
  <hyperlinks>
    <hyperlink ref="D9" location="_2013A128022015" display="2013A128022015"/>
    <hyperlink ref="D10" location="_2013A128022016" display="2013A128022016"/>
    <hyperlink ref="D11" location="_2013A128022017" display="2013A128022017"/>
    <hyperlink ref="D12" location="_2013A128022018" display="2013A128022018"/>
    <hyperlink ref="D13" location="_2013A113032015" display="2013A113032015"/>
    <hyperlink ref="D14" location="_2013A113032016" display="2013A113032016"/>
    <hyperlink ref="D15" location="_2013A113032017" display="2013A113032017"/>
    <hyperlink ref="D16" location="_2013A113032018" display="2013A113032018"/>
    <hyperlink ref="D17" location="_2013A220062016" display="2013A220062016"/>
    <hyperlink ref="D18" location="_2013A220062017" display="2013A220062017"/>
    <hyperlink ref="D19" location="_2013A220062018" display="2013A220062018"/>
    <hyperlink ref="D20" location="_2013A305112014" display="2013A305112014"/>
    <hyperlink ref="D22" location="_2013A220062016" display="2013A220062016"/>
    <hyperlink ref="D24" location="_2013A220062016" display="2013A220062016"/>
    <hyperlink ref="D26" location="_2013A220062016" display="2013A220062016"/>
    <hyperlink ref="D29" location="_2013A220062016" display="2013A220062016"/>
    <hyperlink ref="D30" location="_2013A220062017" display="2013A220062017"/>
    <hyperlink ref="D31" location="_2013A220062017" display="2013A220062017"/>
    <hyperlink ref="D21" location="_2013A41_26092014" display="2013A426092014"/>
    <hyperlink ref="D23" location="_2013A42_26092014" display="2013A42-26092014"/>
    <hyperlink ref="D27" location="_2013A220062017" display="2013A220062017"/>
    <hyperlink ref="D25" location="_2013A43_26092014" display="2013A43-26092014"/>
    <hyperlink ref="D28" location="_2013A44_26092014" display="2013A44-26092014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9"/>
  <sheetViews>
    <sheetView showGridLines="0" showRowColHeaders="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baseColWidth="10" defaultRowHeight="15" x14ac:dyDescent="0.25"/>
  <cols>
    <col min="1" max="2" width="11.42578125" style="44"/>
    <col min="3" max="3" width="15.140625" style="44" customWidth="1"/>
    <col min="4" max="4" width="19.42578125" style="44" customWidth="1"/>
    <col min="5" max="5" width="16.28515625" style="44" bestFit="1" customWidth="1"/>
    <col min="6" max="6" width="18.85546875" style="44" bestFit="1" customWidth="1"/>
    <col min="7" max="7" width="19" style="44" bestFit="1" customWidth="1"/>
    <col min="8" max="8" width="14" style="44" customWidth="1"/>
    <col min="9" max="16384" width="11.42578125" style="44"/>
  </cols>
  <sheetData>
    <row r="6" spans="2:12" ht="15.75" x14ac:dyDescent="0.25">
      <c r="B6" s="195" t="s">
        <v>278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2:12" x14ac:dyDescent="0.25">
      <c r="B7" s="43"/>
      <c r="C7" s="43"/>
      <c r="D7" s="43"/>
      <c r="E7" s="43"/>
      <c r="F7" s="43"/>
      <c r="G7" s="43"/>
      <c r="H7" s="43"/>
      <c r="I7" s="17"/>
      <c r="J7" s="209" t="s">
        <v>209</v>
      </c>
      <c r="K7" s="210"/>
      <c r="L7" s="211"/>
    </row>
    <row r="8" spans="2:12" ht="27.75" x14ac:dyDescent="0.25">
      <c r="B8" s="20" t="s">
        <v>12</v>
      </c>
      <c r="C8" s="20" t="s">
        <v>83</v>
      </c>
      <c r="D8" s="20" t="s">
        <v>17</v>
      </c>
      <c r="E8" s="34" t="s">
        <v>35</v>
      </c>
      <c r="F8" s="34" t="s">
        <v>38</v>
      </c>
      <c r="G8" s="34" t="s">
        <v>36</v>
      </c>
      <c r="H8" s="20" t="s">
        <v>272</v>
      </c>
      <c r="I8" s="20" t="s">
        <v>271</v>
      </c>
      <c r="J8" s="179" t="s">
        <v>15</v>
      </c>
      <c r="K8" s="179" t="s">
        <v>16</v>
      </c>
      <c r="L8" s="179" t="s">
        <v>13</v>
      </c>
    </row>
    <row r="9" spans="2:12" x14ac:dyDescent="0.25">
      <c r="B9" s="21">
        <v>41695</v>
      </c>
      <c r="C9" s="24" t="s">
        <v>33</v>
      </c>
      <c r="D9" s="18" t="s">
        <v>21</v>
      </c>
      <c r="E9" s="23">
        <v>60000000000</v>
      </c>
      <c r="F9" s="23">
        <v>83000000000</v>
      </c>
      <c r="G9" s="23" t="s">
        <v>14</v>
      </c>
      <c r="H9" s="141" t="s">
        <v>14</v>
      </c>
      <c r="I9" s="141" t="s">
        <v>14</v>
      </c>
      <c r="J9" s="141">
        <v>0.09</v>
      </c>
      <c r="K9" s="141">
        <v>9.5000000000000001E-2</v>
      </c>
      <c r="L9" s="24">
        <v>5</v>
      </c>
    </row>
    <row r="10" spans="2:12" x14ac:dyDescent="0.25">
      <c r="B10" s="21">
        <v>41695</v>
      </c>
      <c r="C10" s="24" t="s">
        <v>33</v>
      </c>
      <c r="D10" s="18" t="s">
        <v>22</v>
      </c>
      <c r="E10" s="23">
        <v>60000000000</v>
      </c>
      <c r="F10" s="23">
        <v>50000000000</v>
      </c>
      <c r="G10" s="23" t="s">
        <v>14</v>
      </c>
      <c r="H10" s="141" t="s">
        <v>14</v>
      </c>
      <c r="I10" s="141" t="s">
        <v>14</v>
      </c>
      <c r="J10" s="141">
        <v>9.7000000000000003E-2</v>
      </c>
      <c r="K10" s="141">
        <v>9.7500000000000003E-2</v>
      </c>
      <c r="L10" s="24">
        <v>2</v>
      </c>
    </row>
    <row r="11" spans="2:12" x14ac:dyDescent="0.25">
      <c r="B11" s="21">
        <v>41695</v>
      </c>
      <c r="C11" s="24" t="s">
        <v>33</v>
      </c>
      <c r="D11" s="18" t="s">
        <v>23</v>
      </c>
      <c r="E11" s="23">
        <v>20000000000</v>
      </c>
      <c r="F11" s="23">
        <v>5000000000</v>
      </c>
      <c r="G11" s="23" t="s">
        <v>14</v>
      </c>
      <c r="H11" s="141" t="s">
        <v>14</v>
      </c>
      <c r="I11" s="141" t="s">
        <v>14</v>
      </c>
      <c r="J11" s="141">
        <v>0.105</v>
      </c>
      <c r="K11" s="141" t="s">
        <v>14</v>
      </c>
      <c r="L11" s="24">
        <v>1</v>
      </c>
    </row>
    <row r="12" spans="2:12" x14ac:dyDescent="0.25">
      <c r="B12" s="21">
        <v>41695</v>
      </c>
      <c r="C12" s="24" t="s">
        <v>33</v>
      </c>
      <c r="D12" s="18" t="s">
        <v>24</v>
      </c>
      <c r="E12" s="23">
        <v>10000000000</v>
      </c>
      <c r="F12" s="23">
        <v>10000000000</v>
      </c>
      <c r="G12" s="23" t="s">
        <v>14</v>
      </c>
      <c r="H12" s="141" t="s">
        <v>14</v>
      </c>
      <c r="I12" s="141" t="s">
        <v>14</v>
      </c>
      <c r="J12" s="141">
        <v>0.109</v>
      </c>
      <c r="K12" s="141">
        <v>0.115</v>
      </c>
      <c r="L12" s="24">
        <v>2</v>
      </c>
    </row>
    <row r="13" spans="2:12" x14ac:dyDescent="0.25">
      <c r="B13" s="21">
        <v>41709</v>
      </c>
      <c r="C13" s="24" t="s">
        <v>33</v>
      </c>
      <c r="D13" s="18" t="s">
        <v>21</v>
      </c>
      <c r="E13" s="23">
        <v>70000000000</v>
      </c>
      <c r="F13" s="23">
        <v>135000000000</v>
      </c>
      <c r="G13" s="23">
        <v>55000000000</v>
      </c>
      <c r="H13" s="141">
        <v>8.5000000000000006E-2</v>
      </c>
      <c r="I13" s="141">
        <v>8.6635270714759835E-2</v>
      </c>
      <c r="J13" s="141">
        <v>8.4399999999999989E-2</v>
      </c>
      <c r="K13" s="141">
        <v>0.09</v>
      </c>
      <c r="L13" s="24">
        <v>7</v>
      </c>
    </row>
    <row r="14" spans="2:12" x14ac:dyDescent="0.25">
      <c r="B14" s="21">
        <v>41709</v>
      </c>
      <c r="C14" s="24" t="s">
        <v>33</v>
      </c>
      <c r="D14" s="18" t="s">
        <v>22</v>
      </c>
      <c r="E14" s="23">
        <v>80000000000</v>
      </c>
      <c r="F14" s="23">
        <v>70000000000</v>
      </c>
      <c r="G14" s="23">
        <v>45000000000</v>
      </c>
      <c r="H14" s="141">
        <v>9.35E-2</v>
      </c>
      <c r="I14" s="141">
        <v>9.5471718907356271E-2</v>
      </c>
      <c r="J14" s="141">
        <v>9.2499999999999999E-2</v>
      </c>
      <c r="K14" s="141">
        <v>9.5000000000000001E-2</v>
      </c>
      <c r="L14" s="24">
        <v>3</v>
      </c>
    </row>
    <row r="15" spans="2:12" x14ac:dyDescent="0.25">
      <c r="B15" s="21">
        <v>41723</v>
      </c>
      <c r="C15" s="24" t="s">
        <v>33</v>
      </c>
      <c r="D15" s="18" t="s">
        <v>21</v>
      </c>
      <c r="E15" s="23">
        <v>50000000000</v>
      </c>
      <c r="F15" s="23">
        <v>175000000000</v>
      </c>
      <c r="G15" s="23">
        <v>50000000000</v>
      </c>
      <c r="H15" s="141">
        <v>8.4900000000000003E-2</v>
      </c>
      <c r="I15" s="141">
        <v>8.6476764082908636E-2</v>
      </c>
      <c r="J15" s="141">
        <v>8.4399999999999989E-2</v>
      </c>
      <c r="K15" s="141">
        <v>8.5000000000000006E-2</v>
      </c>
      <c r="L15" s="24">
        <v>6</v>
      </c>
    </row>
    <row r="16" spans="2:12" x14ac:dyDescent="0.25">
      <c r="B16" s="21">
        <v>41723</v>
      </c>
      <c r="C16" s="24" t="s">
        <v>33</v>
      </c>
      <c r="D16" s="18" t="s">
        <v>22</v>
      </c>
      <c r="E16" s="23">
        <v>70000000000</v>
      </c>
      <c r="F16" s="23">
        <v>220000000000</v>
      </c>
      <c r="G16" s="23">
        <v>70000000000</v>
      </c>
      <c r="H16" s="141">
        <v>9.3399999999999997E-2</v>
      </c>
      <c r="I16" s="141">
        <v>9.5323428511619568E-2</v>
      </c>
      <c r="J16" s="141">
        <v>9.3000000000000013E-2</v>
      </c>
      <c r="K16" s="141">
        <v>9.35E-2</v>
      </c>
      <c r="L16" s="24">
        <v>5</v>
      </c>
    </row>
    <row r="17" spans="2:12" x14ac:dyDescent="0.25">
      <c r="B17" s="21">
        <v>41723</v>
      </c>
      <c r="C17" s="24" t="s">
        <v>33</v>
      </c>
      <c r="D17" s="18" t="s">
        <v>23</v>
      </c>
      <c r="E17" s="23">
        <v>30000000000</v>
      </c>
      <c r="F17" s="23">
        <v>30000000000</v>
      </c>
      <c r="G17" s="23" t="s">
        <v>14</v>
      </c>
      <c r="H17" s="141" t="s">
        <v>14</v>
      </c>
      <c r="I17" s="141" t="s">
        <v>14</v>
      </c>
      <c r="J17" s="141">
        <v>0.10199999999999999</v>
      </c>
      <c r="K17" s="141" t="s">
        <v>14</v>
      </c>
      <c r="L17" s="24">
        <v>1</v>
      </c>
    </row>
    <row r="18" spans="2:12" x14ac:dyDescent="0.25">
      <c r="B18" s="21">
        <v>41737</v>
      </c>
      <c r="C18" s="24" t="s">
        <v>33</v>
      </c>
      <c r="D18" s="18" t="s">
        <v>21</v>
      </c>
      <c r="E18" s="23">
        <v>50000000000</v>
      </c>
      <c r="F18" s="23">
        <v>285000000000</v>
      </c>
      <c r="G18" s="23">
        <v>50000000000</v>
      </c>
      <c r="H18" s="141">
        <v>8.3500000000000005E-2</v>
      </c>
      <c r="I18" s="141">
        <v>8.4892150759696958E-2</v>
      </c>
      <c r="J18" s="141">
        <v>8.3499999999999991E-2</v>
      </c>
      <c r="K18" s="141">
        <v>8.5099999999999995E-2</v>
      </c>
      <c r="L18" s="24">
        <v>7</v>
      </c>
    </row>
    <row r="19" spans="2:12" x14ac:dyDescent="0.25">
      <c r="B19" s="21">
        <v>41737</v>
      </c>
      <c r="C19" s="24" t="s">
        <v>33</v>
      </c>
      <c r="D19" s="18" t="s">
        <v>22</v>
      </c>
      <c r="E19" s="23">
        <v>50000000000</v>
      </c>
      <c r="F19" s="23">
        <v>125000000000</v>
      </c>
      <c r="G19" s="23">
        <v>50000000000</v>
      </c>
      <c r="H19" s="141">
        <v>9.3200000000000005E-2</v>
      </c>
      <c r="I19" s="141">
        <v>9.5069035887718201E-2</v>
      </c>
      <c r="J19" s="141">
        <v>9.3000000000000013E-2</v>
      </c>
      <c r="K19" s="141">
        <v>9.35E-2</v>
      </c>
      <c r="L19" s="24">
        <v>4</v>
      </c>
    </row>
    <row r="20" spans="2:12" x14ac:dyDescent="0.25">
      <c r="B20" s="21">
        <v>41737</v>
      </c>
      <c r="C20" s="24" t="s">
        <v>33</v>
      </c>
      <c r="D20" s="18" t="s">
        <v>23</v>
      </c>
      <c r="E20" s="23">
        <v>50000000000</v>
      </c>
      <c r="F20" s="23">
        <v>123000000000</v>
      </c>
      <c r="G20" s="23">
        <v>33000000000</v>
      </c>
      <c r="H20" s="141">
        <v>9.4299999999999995E-2</v>
      </c>
      <c r="I20" s="141">
        <v>9.6297639608383195E-2</v>
      </c>
      <c r="J20" s="141">
        <v>9.4299999999999995E-2</v>
      </c>
      <c r="K20" s="141">
        <v>0.10249999999999999</v>
      </c>
      <c r="L20" s="24">
        <v>4</v>
      </c>
    </row>
    <row r="21" spans="2:12" x14ac:dyDescent="0.25">
      <c r="B21" s="21">
        <v>41737</v>
      </c>
      <c r="C21" s="24" t="s">
        <v>33</v>
      </c>
      <c r="D21" s="18" t="s">
        <v>24</v>
      </c>
      <c r="E21" s="23">
        <v>20000000000</v>
      </c>
      <c r="F21" s="23">
        <v>60000000000</v>
      </c>
      <c r="G21" s="23">
        <v>20000000000</v>
      </c>
      <c r="H21" s="141">
        <v>9.7299999999999998E-2</v>
      </c>
      <c r="I21" s="141">
        <v>9.9474531412124645E-2</v>
      </c>
      <c r="J21" s="141">
        <v>9.7299999999999998E-2</v>
      </c>
      <c r="K21" s="141">
        <v>0.111</v>
      </c>
      <c r="L21" s="24">
        <v>4</v>
      </c>
    </row>
    <row r="22" spans="2:12" x14ac:dyDescent="0.25">
      <c r="B22" s="21">
        <v>41758</v>
      </c>
      <c r="C22" s="24" t="s">
        <v>33</v>
      </c>
      <c r="D22" s="18" t="s">
        <v>21</v>
      </c>
      <c r="E22" s="23">
        <v>20000000000</v>
      </c>
      <c r="F22" s="23">
        <v>95000000000</v>
      </c>
      <c r="G22" s="23">
        <v>20000000000</v>
      </c>
      <c r="H22" s="141">
        <v>8.0399999999999999E-2</v>
      </c>
      <c r="I22" s="141">
        <v>8.1289866566658028E-2</v>
      </c>
      <c r="J22" s="141">
        <v>8.0399999999999985E-2</v>
      </c>
      <c r="K22" s="141">
        <v>8.5000000000000006E-2</v>
      </c>
      <c r="L22" s="24">
        <v>6</v>
      </c>
    </row>
    <row r="23" spans="2:12" x14ac:dyDescent="0.25">
      <c r="B23" s="21">
        <v>41758</v>
      </c>
      <c r="C23" s="24" t="s">
        <v>33</v>
      </c>
      <c r="D23" s="18" t="s">
        <v>22</v>
      </c>
      <c r="E23" s="23">
        <v>80000000000</v>
      </c>
      <c r="F23" s="23">
        <v>365000000000</v>
      </c>
      <c r="G23" s="23">
        <v>80000000000</v>
      </c>
      <c r="H23" s="141">
        <v>9.1499999999999998E-2</v>
      </c>
      <c r="I23" s="141">
        <v>9.3149557709693923E-2</v>
      </c>
      <c r="J23" s="141">
        <v>0.09</v>
      </c>
      <c r="K23" s="141">
        <v>9.2499999999999999E-2</v>
      </c>
      <c r="L23" s="24">
        <v>6</v>
      </c>
    </row>
    <row r="24" spans="2:12" x14ac:dyDescent="0.25">
      <c r="B24" s="21">
        <v>41758</v>
      </c>
      <c r="C24" s="24" t="s">
        <v>33</v>
      </c>
      <c r="D24" s="18" t="s">
        <v>23</v>
      </c>
      <c r="E24" s="23">
        <v>60000000000</v>
      </c>
      <c r="F24" s="23">
        <v>170000000000</v>
      </c>
      <c r="G24" s="23">
        <v>60000000000</v>
      </c>
      <c r="H24" s="141">
        <v>9.2999999999999999E-2</v>
      </c>
      <c r="I24" s="141">
        <v>9.4853886961936945E-2</v>
      </c>
      <c r="J24" s="141">
        <v>9.3000000000000013E-2</v>
      </c>
      <c r="K24" s="141">
        <v>9.8000000000000004E-2</v>
      </c>
      <c r="L24" s="24">
        <v>3</v>
      </c>
    </row>
    <row r="25" spans="2:12" x14ac:dyDescent="0.25">
      <c r="B25" s="21">
        <v>41758</v>
      </c>
      <c r="C25" s="24" t="s">
        <v>33</v>
      </c>
      <c r="D25" s="18" t="s">
        <v>24</v>
      </c>
      <c r="E25" s="23">
        <v>40000000000</v>
      </c>
      <c r="F25" s="23">
        <v>80000000000</v>
      </c>
      <c r="G25" s="23">
        <v>40000000000</v>
      </c>
      <c r="H25" s="141">
        <v>9.7299999999999998E-2</v>
      </c>
      <c r="I25" s="141">
        <v>9.9443620443344122E-2</v>
      </c>
      <c r="J25" s="141">
        <v>9.7299999999999998E-2</v>
      </c>
      <c r="K25" s="141">
        <v>0.10349999999999999</v>
      </c>
      <c r="L25" s="24">
        <v>2</v>
      </c>
    </row>
    <row r="26" spans="2:12" x14ac:dyDescent="0.25">
      <c r="B26" s="21">
        <v>41779</v>
      </c>
      <c r="C26" s="24" t="s">
        <v>33</v>
      </c>
      <c r="D26" s="18" t="s">
        <v>22</v>
      </c>
      <c r="E26" s="23">
        <v>20000000000</v>
      </c>
      <c r="F26" s="23">
        <v>85000000000</v>
      </c>
      <c r="G26" s="23">
        <v>20000000000</v>
      </c>
      <c r="H26" s="141">
        <v>8.5000000000000006E-2</v>
      </c>
      <c r="I26" s="141">
        <v>8.582506477832795E-2</v>
      </c>
      <c r="J26" s="141">
        <v>8.5000000000000006E-2</v>
      </c>
      <c r="K26" s="141">
        <v>9.35E-2</v>
      </c>
      <c r="L26" s="24">
        <v>5</v>
      </c>
    </row>
    <row r="27" spans="2:12" x14ac:dyDescent="0.25">
      <c r="B27" s="21">
        <v>41779</v>
      </c>
      <c r="C27" s="24" t="s">
        <v>33</v>
      </c>
      <c r="D27" s="18" t="s">
        <v>23</v>
      </c>
      <c r="E27" s="23">
        <v>30000000000</v>
      </c>
      <c r="F27" s="23">
        <v>120000000000</v>
      </c>
      <c r="G27" s="23">
        <v>30000000000</v>
      </c>
      <c r="H27" s="141">
        <v>0.09</v>
      </c>
      <c r="I27" s="141">
        <v>9.1523167490959192E-2</v>
      </c>
      <c r="J27" s="141">
        <v>8.9800000000000005E-2</v>
      </c>
      <c r="K27" s="141">
        <v>9.8000000000000004E-2</v>
      </c>
      <c r="L27" s="24">
        <v>5</v>
      </c>
    </row>
    <row r="28" spans="2:12" x14ac:dyDescent="0.25">
      <c r="B28" s="21">
        <v>41779</v>
      </c>
      <c r="C28" s="24" t="s">
        <v>33</v>
      </c>
      <c r="D28" s="18" t="s">
        <v>24</v>
      </c>
      <c r="E28" s="23">
        <v>30000000000</v>
      </c>
      <c r="F28" s="23">
        <v>154900000000</v>
      </c>
      <c r="G28" s="23">
        <v>30000000000</v>
      </c>
      <c r="H28" s="141">
        <v>9.2499999999999999E-2</v>
      </c>
      <c r="I28" s="141">
        <v>9.4216719269752502E-2</v>
      </c>
      <c r="J28" s="141">
        <v>9.2499999999999999E-2</v>
      </c>
      <c r="K28" s="141">
        <v>0.10349999999999999</v>
      </c>
      <c r="L28" s="24">
        <v>7</v>
      </c>
    </row>
    <row r="29" spans="2:12" x14ac:dyDescent="0.25">
      <c r="B29" s="21">
        <v>41800</v>
      </c>
      <c r="C29" s="24" t="s">
        <v>33</v>
      </c>
      <c r="D29" s="18" t="s">
        <v>22</v>
      </c>
      <c r="E29" s="23">
        <v>40000000000</v>
      </c>
      <c r="F29" s="23">
        <v>126000000000</v>
      </c>
      <c r="G29" s="23">
        <v>40000000000</v>
      </c>
      <c r="H29" s="141">
        <v>8.2000000000000003E-2</v>
      </c>
      <c r="I29" s="141">
        <v>8.2225647568702723E-2</v>
      </c>
      <c r="J29" s="141">
        <v>7.7499999999999999E-2</v>
      </c>
      <c r="K29" s="141">
        <v>8.4000000000000005E-2</v>
      </c>
      <c r="L29" s="24">
        <v>7</v>
      </c>
    </row>
    <row r="30" spans="2:12" x14ac:dyDescent="0.25">
      <c r="B30" s="21">
        <v>41800</v>
      </c>
      <c r="C30" s="24" t="s">
        <v>33</v>
      </c>
      <c r="D30" s="18" t="s">
        <v>23</v>
      </c>
      <c r="E30" s="23">
        <v>20000000000</v>
      </c>
      <c r="F30" s="23">
        <v>51000000000</v>
      </c>
      <c r="G30" s="23">
        <v>1000000000</v>
      </c>
      <c r="H30" s="141">
        <v>8.5000000000000006E-2</v>
      </c>
      <c r="I30" s="141">
        <v>8.5908719897270211E-2</v>
      </c>
      <c r="J30" s="141">
        <v>8.5000000000000006E-2</v>
      </c>
      <c r="K30" s="141">
        <v>9.4E-2</v>
      </c>
      <c r="L30" s="24">
        <v>4</v>
      </c>
    </row>
    <row r="31" spans="2:12" x14ac:dyDescent="0.25">
      <c r="B31" s="21">
        <v>41800</v>
      </c>
      <c r="C31" s="24" t="s">
        <v>33</v>
      </c>
      <c r="D31" s="18" t="s">
        <v>24</v>
      </c>
      <c r="E31" s="23">
        <v>20000000000</v>
      </c>
      <c r="F31" s="23">
        <v>61000000000</v>
      </c>
      <c r="G31" s="23">
        <v>20000000000</v>
      </c>
      <c r="H31" s="141">
        <v>8.6999999999999994E-2</v>
      </c>
      <c r="I31" s="141">
        <v>8.8147017359733584E-2</v>
      </c>
      <c r="J31" s="141">
        <v>8.6999999999999994E-2</v>
      </c>
      <c r="K31" s="141">
        <v>9.4899999999999998E-2</v>
      </c>
      <c r="L31" s="24">
        <v>4</v>
      </c>
    </row>
    <row r="32" spans="2:12" x14ac:dyDescent="0.25">
      <c r="B32" s="21">
        <v>41821</v>
      </c>
      <c r="C32" s="24" t="s">
        <v>33</v>
      </c>
      <c r="D32" s="18" t="s">
        <v>22</v>
      </c>
      <c r="E32" s="23">
        <v>40000000000</v>
      </c>
      <c r="F32" s="23">
        <v>105000000000</v>
      </c>
      <c r="G32" s="23">
        <v>40000000000</v>
      </c>
      <c r="H32" s="141">
        <v>7.9000000000000001E-2</v>
      </c>
      <c r="I32" s="141">
        <v>7.8505495190620431E-2</v>
      </c>
      <c r="J32" s="141">
        <v>7.5999999999999998E-2</v>
      </c>
      <c r="K32" s="141">
        <v>8.199999999999999E-2</v>
      </c>
      <c r="L32" s="24">
        <v>6</v>
      </c>
    </row>
    <row r="33" spans="2:12" x14ac:dyDescent="0.25">
      <c r="B33" s="21">
        <v>41821</v>
      </c>
      <c r="C33" s="24" t="s">
        <v>33</v>
      </c>
      <c r="D33" s="18" t="s">
        <v>23</v>
      </c>
      <c r="E33" s="23">
        <v>20000000000</v>
      </c>
      <c r="F33" s="23">
        <v>25000000000</v>
      </c>
      <c r="G33" s="23">
        <v>5000000000</v>
      </c>
      <c r="H33" s="141">
        <v>8.3000000000000004E-2</v>
      </c>
      <c r="I33" s="141">
        <v>8.3524098992347723E-2</v>
      </c>
      <c r="J33" s="141">
        <v>8.3000000000000004E-2</v>
      </c>
      <c r="K33" s="141">
        <v>8.900000000000001E-2</v>
      </c>
      <c r="L33" s="24">
        <v>2</v>
      </c>
    </row>
    <row r="34" spans="2:12" x14ac:dyDescent="0.25">
      <c r="B34" s="21">
        <v>41821</v>
      </c>
      <c r="C34" s="24" t="s">
        <v>33</v>
      </c>
      <c r="D34" s="18" t="s">
        <v>24</v>
      </c>
      <c r="E34" s="23">
        <v>20000000000</v>
      </c>
      <c r="F34" s="23">
        <v>30000000000</v>
      </c>
      <c r="G34" s="23">
        <v>5000000000</v>
      </c>
      <c r="H34" s="141">
        <v>8.5000000000000006E-2</v>
      </c>
      <c r="I34" s="141">
        <v>8.5828754305839541E-2</v>
      </c>
      <c r="J34" s="141">
        <v>8.5000000000000006E-2</v>
      </c>
      <c r="K34" s="141">
        <v>9.3000000000000013E-2</v>
      </c>
      <c r="L34" s="24">
        <v>3</v>
      </c>
    </row>
    <row r="35" spans="2:12" x14ac:dyDescent="0.25">
      <c r="B35" s="21">
        <v>41842</v>
      </c>
      <c r="C35" s="24" t="s">
        <v>33</v>
      </c>
      <c r="D35" s="18" t="s">
        <v>22</v>
      </c>
      <c r="E35" s="23">
        <v>40000000000</v>
      </c>
      <c r="F35" s="23">
        <v>10000000000</v>
      </c>
      <c r="G35" s="23">
        <v>10000000000</v>
      </c>
      <c r="H35" s="141">
        <v>7.9000000000000001E-2</v>
      </c>
      <c r="I35" s="141">
        <v>7.8173932433128368E-2</v>
      </c>
      <c r="J35" s="141">
        <v>7.9000000000000001E-2</v>
      </c>
      <c r="K35" s="141" t="s">
        <v>14</v>
      </c>
      <c r="L35" s="24">
        <v>1</v>
      </c>
    </row>
    <row r="36" spans="2:12" x14ac:dyDescent="0.25">
      <c r="B36" s="21">
        <v>41842</v>
      </c>
      <c r="C36" s="24" t="s">
        <v>33</v>
      </c>
      <c r="D36" s="18" t="s">
        <v>23</v>
      </c>
      <c r="E36" s="23">
        <v>40000000000</v>
      </c>
      <c r="F36" s="23">
        <v>5000000000</v>
      </c>
      <c r="G36" s="23">
        <v>5000000000</v>
      </c>
      <c r="H36" s="141">
        <v>0.08</v>
      </c>
      <c r="I36" s="141">
        <v>7.9952380061149617E-2</v>
      </c>
      <c r="J36" s="141">
        <v>0.08</v>
      </c>
      <c r="K36" s="141" t="s">
        <v>14</v>
      </c>
      <c r="L36" s="24">
        <v>1</v>
      </c>
    </row>
    <row r="37" spans="2:12" x14ac:dyDescent="0.25">
      <c r="B37" s="21">
        <v>41842</v>
      </c>
      <c r="C37" s="24" t="s">
        <v>33</v>
      </c>
      <c r="D37" s="18" t="s">
        <v>24</v>
      </c>
      <c r="E37" s="23">
        <v>56000000000</v>
      </c>
      <c r="F37" s="23">
        <v>5000000000</v>
      </c>
      <c r="G37" s="23">
        <v>5000000000</v>
      </c>
      <c r="H37" s="141">
        <v>8.3000000000000004E-2</v>
      </c>
      <c r="I37" s="141">
        <v>8.347280323505403E-2</v>
      </c>
      <c r="J37" s="141">
        <v>8.3000000000000004E-2</v>
      </c>
      <c r="K37" s="141" t="s">
        <v>14</v>
      </c>
      <c r="L37" s="24">
        <v>1</v>
      </c>
    </row>
    <row r="38" spans="2:12" x14ac:dyDescent="0.25">
      <c r="B38" s="21">
        <v>41843</v>
      </c>
      <c r="C38" s="24" t="s">
        <v>33</v>
      </c>
      <c r="D38" s="18" t="s">
        <v>25</v>
      </c>
      <c r="E38" s="23" t="s">
        <v>14</v>
      </c>
      <c r="F38" s="23">
        <v>195000000000</v>
      </c>
      <c r="G38" s="23">
        <v>195000000000</v>
      </c>
      <c r="H38" s="141" t="s">
        <v>14</v>
      </c>
      <c r="I38" s="141">
        <v>7.0920291543006914E-2</v>
      </c>
      <c r="J38" s="141" t="s">
        <v>14</v>
      </c>
      <c r="K38" s="141" t="s">
        <v>14</v>
      </c>
      <c r="L38" s="24" t="s">
        <v>14</v>
      </c>
    </row>
    <row r="39" spans="2:12" x14ac:dyDescent="0.25">
      <c r="B39" s="21">
        <v>41905</v>
      </c>
      <c r="C39" s="24" t="s">
        <v>34</v>
      </c>
      <c r="D39" s="18" t="s">
        <v>26</v>
      </c>
      <c r="E39" s="23">
        <v>4000000000</v>
      </c>
      <c r="F39" s="23">
        <v>50760000000</v>
      </c>
      <c r="G39" s="23">
        <v>4000000000</v>
      </c>
      <c r="H39" s="141">
        <v>1.0275000000000001</v>
      </c>
      <c r="I39" s="141">
        <v>6.9900000000000004E-2</v>
      </c>
      <c r="J39" s="141">
        <v>1</v>
      </c>
      <c r="K39" s="141">
        <v>1.05</v>
      </c>
      <c r="L39" s="24">
        <v>22</v>
      </c>
    </row>
    <row r="40" spans="2:12" x14ac:dyDescent="0.25">
      <c r="B40" s="21">
        <v>41905</v>
      </c>
      <c r="C40" s="24" t="s">
        <v>34</v>
      </c>
      <c r="D40" s="18" t="s">
        <v>27</v>
      </c>
      <c r="E40" s="23">
        <v>8000000000</v>
      </c>
      <c r="F40" s="23">
        <v>134715000000</v>
      </c>
      <c r="G40" s="23">
        <v>8000000000</v>
      </c>
      <c r="H40" s="141">
        <v>1.0282</v>
      </c>
      <c r="I40" s="141">
        <v>7.7600000000000002E-2</v>
      </c>
      <c r="J40" s="141">
        <v>1</v>
      </c>
      <c r="K40" s="141">
        <v>1.0282</v>
      </c>
      <c r="L40" s="24">
        <v>33</v>
      </c>
    </row>
    <row r="41" spans="2:12" x14ac:dyDescent="0.25">
      <c r="B41" s="21">
        <v>41905</v>
      </c>
      <c r="C41" s="24" t="s">
        <v>34</v>
      </c>
      <c r="D41" s="18" t="s">
        <v>28</v>
      </c>
      <c r="E41" s="23">
        <v>8000000000</v>
      </c>
      <c r="F41" s="23">
        <v>38246000000</v>
      </c>
      <c r="G41" s="23">
        <v>8000000000</v>
      </c>
      <c r="H41" s="141">
        <v>1.0149999999999999</v>
      </c>
      <c r="I41" s="141">
        <v>8.8999999999999996E-2</v>
      </c>
      <c r="J41" s="141">
        <v>1</v>
      </c>
      <c r="K41" s="141">
        <v>1.0155000000000001</v>
      </c>
      <c r="L41" s="24">
        <v>20</v>
      </c>
    </row>
    <row r="42" spans="2:12" x14ac:dyDescent="0.25">
      <c r="B42" s="21">
        <v>41926</v>
      </c>
      <c r="C42" s="24" t="s">
        <v>34</v>
      </c>
      <c r="D42" s="18" t="s">
        <v>26</v>
      </c>
      <c r="E42" s="23">
        <v>4000000000</v>
      </c>
      <c r="F42" s="23">
        <v>24500000000</v>
      </c>
      <c r="G42" s="23">
        <v>4000000000</v>
      </c>
      <c r="H42" s="141">
        <v>1.0325</v>
      </c>
      <c r="I42" s="141">
        <v>6.9493266940116885E-2</v>
      </c>
      <c r="J42" s="141">
        <v>1.01</v>
      </c>
      <c r="K42" s="141">
        <v>1.0325</v>
      </c>
      <c r="L42" s="24">
        <v>7</v>
      </c>
    </row>
    <row r="43" spans="2:12" x14ac:dyDescent="0.25">
      <c r="B43" s="21">
        <v>41926</v>
      </c>
      <c r="C43" s="24" t="s">
        <v>34</v>
      </c>
      <c r="D43" s="18" t="s">
        <v>27</v>
      </c>
      <c r="E43" s="23">
        <v>8000000000</v>
      </c>
      <c r="F43" s="23">
        <v>6700000000</v>
      </c>
      <c r="G43" s="23">
        <v>6700000000</v>
      </c>
      <c r="H43" s="141">
        <v>1.0149999999999999</v>
      </c>
      <c r="I43" s="141">
        <v>8.2049253582954437E-2</v>
      </c>
      <c r="J43" s="141">
        <v>1.0149999999999999</v>
      </c>
      <c r="K43" s="141" t="s">
        <v>14</v>
      </c>
      <c r="L43" s="24">
        <v>1</v>
      </c>
    </row>
    <row r="44" spans="2:12" x14ac:dyDescent="0.25">
      <c r="B44" s="21">
        <v>41926</v>
      </c>
      <c r="C44" s="24" t="s">
        <v>34</v>
      </c>
      <c r="D44" s="18" t="s">
        <v>28</v>
      </c>
      <c r="E44" s="23">
        <v>8000000000</v>
      </c>
      <c r="F44" s="23">
        <v>11053000000</v>
      </c>
      <c r="G44" s="23">
        <v>8000000000</v>
      </c>
      <c r="H44" s="141">
        <v>1.01</v>
      </c>
      <c r="I44" s="141">
        <v>9.1015955805778509E-2</v>
      </c>
      <c r="J44" s="141">
        <v>1</v>
      </c>
      <c r="K44" s="141">
        <v>1.01</v>
      </c>
      <c r="L44" s="24">
        <v>15</v>
      </c>
    </row>
    <row r="45" spans="2:12" x14ac:dyDescent="0.25">
      <c r="B45" s="21">
        <v>41947</v>
      </c>
      <c r="C45" s="24" t="s">
        <v>34</v>
      </c>
      <c r="D45" s="18" t="s">
        <v>26</v>
      </c>
      <c r="E45" s="23">
        <v>4000000000</v>
      </c>
      <c r="F45" s="23">
        <v>14800000000</v>
      </c>
      <c r="G45" s="23">
        <v>4000000000</v>
      </c>
      <c r="H45" s="141">
        <v>1.0349999999999999</v>
      </c>
      <c r="I45" s="141">
        <v>7.0084521174430842E-2</v>
      </c>
      <c r="J45" s="141">
        <v>1</v>
      </c>
      <c r="K45" s="141">
        <v>1.0349999999999999</v>
      </c>
      <c r="L45" s="24">
        <v>4</v>
      </c>
    </row>
    <row r="46" spans="2:12" x14ac:dyDescent="0.25">
      <c r="B46" s="21">
        <v>41947</v>
      </c>
      <c r="C46" s="24" t="s">
        <v>34</v>
      </c>
      <c r="D46" s="18" t="s">
        <v>27</v>
      </c>
      <c r="E46" s="23">
        <v>9300000000</v>
      </c>
      <c r="F46" s="23">
        <v>43144000000</v>
      </c>
      <c r="G46" s="23">
        <v>9300000000</v>
      </c>
      <c r="H46" s="141">
        <v>1.0165</v>
      </c>
      <c r="I46" s="141">
        <v>8.2860490679740897E-2</v>
      </c>
      <c r="J46" s="141">
        <v>0.995</v>
      </c>
      <c r="K46" s="141">
        <v>1.02</v>
      </c>
      <c r="L46" s="24">
        <v>10</v>
      </c>
    </row>
    <row r="47" spans="2:12" x14ac:dyDescent="0.25">
      <c r="B47" s="21">
        <v>41947</v>
      </c>
      <c r="C47" s="24" t="s">
        <v>34</v>
      </c>
      <c r="D47" s="18" t="s">
        <v>28</v>
      </c>
      <c r="E47" s="23">
        <v>8000000000</v>
      </c>
      <c r="F47" s="23">
        <v>17821000000</v>
      </c>
      <c r="G47" s="23">
        <v>6325000000</v>
      </c>
      <c r="H47" s="141">
        <v>1.0149999999999999</v>
      </c>
      <c r="I47" s="141">
        <v>9.1031280159950267E-2</v>
      </c>
      <c r="J47" s="141">
        <v>0.99</v>
      </c>
      <c r="K47" s="141">
        <v>1.0249999999999999</v>
      </c>
      <c r="L47" s="24">
        <v>15</v>
      </c>
    </row>
    <row r="48" spans="2:12" x14ac:dyDescent="0.25">
      <c r="B48" s="21">
        <v>41968</v>
      </c>
      <c r="C48" s="24" t="s">
        <v>34</v>
      </c>
      <c r="D48" s="18" t="s">
        <v>26</v>
      </c>
      <c r="E48" s="23">
        <v>4000000000</v>
      </c>
      <c r="F48" s="23">
        <v>3800000000</v>
      </c>
      <c r="G48" s="23">
        <v>3800000000</v>
      </c>
      <c r="H48" s="141">
        <v>1.013636</v>
      </c>
      <c r="I48" s="141">
        <v>8.0488243699073828E-2</v>
      </c>
      <c r="J48" s="141">
        <v>1.013636</v>
      </c>
      <c r="K48" s="141" t="s">
        <v>14</v>
      </c>
      <c r="L48" s="24">
        <v>1</v>
      </c>
    </row>
    <row r="49" spans="2:12" x14ac:dyDescent="0.25">
      <c r="B49" s="21">
        <v>41968</v>
      </c>
      <c r="C49" s="24" t="s">
        <v>34</v>
      </c>
      <c r="D49" s="18" t="s">
        <v>27</v>
      </c>
      <c r="E49" s="23">
        <v>8000000000</v>
      </c>
      <c r="F49" s="23">
        <v>7900000000</v>
      </c>
      <c r="G49" s="23">
        <v>7900000000</v>
      </c>
      <c r="H49" s="141">
        <v>1.0143259999999998</v>
      </c>
      <c r="I49" s="141">
        <v>8.4670910239219688E-2</v>
      </c>
      <c r="J49" s="141">
        <v>1.0143259999999998</v>
      </c>
      <c r="K49" s="141" t="s">
        <v>14</v>
      </c>
      <c r="L49" s="24">
        <v>2</v>
      </c>
    </row>
    <row r="50" spans="2:12" x14ac:dyDescent="0.25">
      <c r="B50" s="21">
        <v>41968</v>
      </c>
      <c r="C50" s="24" t="s">
        <v>34</v>
      </c>
      <c r="D50" s="18" t="s">
        <v>28</v>
      </c>
      <c r="E50" s="23">
        <v>9675000000</v>
      </c>
      <c r="F50" s="23">
        <v>4172000000</v>
      </c>
      <c r="G50" s="23">
        <v>4172000000</v>
      </c>
      <c r="H50" s="141">
        <v>1.0155339999999999</v>
      </c>
      <c r="I50" s="141">
        <v>9.1977998614311204E-2</v>
      </c>
      <c r="J50" s="141">
        <v>1.0155339999999999</v>
      </c>
      <c r="K50" s="141">
        <v>1.0156000000000001</v>
      </c>
      <c r="L50" s="24">
        <v>4</v>
      </c>
    </row>
    <row r="51" spans="2:12" x14ac:dyDescent="0.25">
      <c r="B51" s="21">
        <v>41989</v>
      </c>
      <c r="C51" s="24" t="s">
        <v>34</v>
      </c>
      <c r="D51" s="18" t="s">
        <v>26</v>
      </c>
      <c r="E51" s="23">
        <v>4200000000</v>
      </c>
      <c r="F51" s="23">
        <v>4210000000</v>
      </c>
      <c r="G51" s="23">
        <v>4200000000</v>
      </c>
      <c r="H51" s="141">
        <v>1.0181849999999999</v>
      </c>
      <c r="I51" s="141">
        <v>8.0488243699073828E-2</v>
      </c>
      <c r="J51" s="141">
        <v>1.018181</v>
      </c>
      <c r="K51" s="141">
        <v>1.0181849999999999</v>
      </c>
      <c r="L51" s="24">
        <v>2</v>
      </c>
    </row>
    <row r="52" spans="2:12" x14ac:dyDescent="0.25">
      <c r="B52" s="21">
        <v>41989</v>
      </c>
      <c r="C52" s="24" t="s">
        <v>34</v>
      </c>
      <c r="D52" s="18" t="s">
        <v>27</v>
      </c>
      <c r="E52" s="23">
        <v>8100000000</v>
      </c>
      <c r="F52" s="23">
        <v>9000000000</v>
      </c>
      <c r="G52" s="23">
        <v>8100000000</v>
      </c>
      <c r="H52" s="141">
        <v>1.019109</v>
      </c>
      <c r="I52" s="141">
        <v>8.4670910239219688E-2</v>
      </c>
      <c r="J52" s="141">
        <v>1.019109</v>
      </c>
      <c r="K52" s="141" t="s">
        <v>14</v>
      </c>
      <c r="L52" s="24">
        <v>2</v>
      </c>
    </row>
    <row r="53" spans="2:12" x14ac:dyDescent="0.25">
      <c r="B53" s="21">
        <v>41989</v>
      </c>
      <c r="C53" s="24" t="s">
        <v>34</v>
      </c>
      <c r="D53" s="18" t="s">
        <v>28</v>
      </c>
      <c r="E53" s="23">
        <v>13503000000</v>
      </c>
      <c r="F53" s="23">
        <v>12046000000</v>
      </c>
      <c r="G53" s="23">
        <v>12046000000</v>
      </c>
      <c r="H53" s="141">
        <v>1.0207120000000001</v>
      </c>
      <c r="I53" s="141">
        <v>9.1977998614311204E-2</v>
      </c>
      <c r="J53" s="141">
        <v>1.0207120000000001</v>
      </c>
      <c r="K53" s="141">
        <v>1.020716</v>
      </c>
      <c r="L53" s="24">
        <v>8</v>
      </c>
    </row>
    <row r="54" spans="2:12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2:12" x14ac:dyDescent="0.25">
      <c r="B55" s="33" t="s">
        <v>277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2:12" x14ac:dyDescent="0.25">
      <c r="B56" s="196" t="s">
        <v>268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5">
      <c r="B57" s="196" t="s">
        <v>267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5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5">
      <c r="B59" s="14" t="str">
        <f>+Subastas!B34</f>
        <v>Fuente: Dirección General de Política de Endeudamiento. VEP. MEF.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</row>
  </sheetData>
  <mergeCells count="4">
    <mergeCell ref="B6:L6"/>
    <mergeCell ref="J7:L7"/>
    <mergeCell ref="B57:L58"/>
    <mergeCell ref="B56:L56"/>
  </mergeCells>
  <hyperlinks>
    <hyperlink ref="D13" location="_2014BTPA_26022016" display="2014BTPA-26022016"/>
    <hyperlink ref="D14" location="_2014BTPA_26022017" display="2014BTPA-26022017"/>
    <hyperlink ref="D15" location="_2014BTPA_26022016" display="2014BTPA-26022016"/>
    <hyperlink ref="D16" location="_2014BTPA_26022017" display="2014BTPA-26022017"/>
    <hyperlink ref="D22" location="_2014BTPA_26022016" display="2014BTPA-26022016"/>
    <hyperlink ref="D23" location="_2014BTPA_26022017" display="2014BTPA-26022017"/>
    <hyperlink ref="D26" location="_2014BTPA_26022017" display="2014BTPA-26022017"/>
    <hyperlink ref="D27" location="_2014BTPA_26022018" display="2014BTPA-26022018"/>
    <hyperlink ref="D28" location="_2014BTPA_26022019" display="2014BTPA-26022019"/>
    <hyperlink ref="D29" location="_2014BTPA_26022017" display="2014BTPA-26022017"/>
    <hyperlink ref="D30" location="_2014BTPA_26022018" display="2014BTPA-26022018"/>
    <hyperlink ref="D31" location="_2014BTPA_26022019" display="2014BTPA-26022019"/>
    <hyperlink ref="D32" location="_2014BTPA_26022017" display="2014BTPA-26022017"/>
    <hyperlink ref="D33" location="_2014BTPA_26022018" display="2014BTPA-26022018"/>
    <hyperlink ref="D34" location="_2014BTPA_26022019" display="2014BTPA-26022019"/>
    <hyperlink ref="D35" location="_2014BTPA_26022017" display="2014BTPA-26022017"/>
    <hyperlink ref="D36" location="_2014BTPA_26022018" display="2014BTPA-26022018"/>
    <hyperlink ref="D37" location="_2014BTPA_26022019" display="2014BTPA-26022019"/>
    <hyperlink ref="D38" location="_2014BTPA_23012016" display="2014BTPA-23012016"/>
    <hyperlink ref="D39" location="PYTNA01F3617" display="PYTNA01F3617"/>
    <hyperlink ref="D40" location="PYTNA02F3624" display="PYTNA02F3624"/>
    <hyperlink ref="D41" location="PYTNA03F3631" display="PYTNA03F3631"/>
    <hyperlink ref="D42" location="PYTNA01F3617" display="PYTNA01F3617"/>
    <hyperlink ref="D43" location="PYTNA02F3624" display="PYTNA02F3624"/>
    <hyperlink ref="D45" location="PYTNA01F3617" display="PYTNA01F3617"/>
    <hyperlink ref="D46" location="PYTNA02F3624" display="PYTNA02F3624"/>
    <hyperlink ref="D47" location="PYTNA03F3631" display="PYTNA03F3631"/>
    <hyperlink ref="D48" location="PYTNA01F3617" display="PYTNA01F3617"/>
    <hyperlink ref="D49" location="PYTNA02F3624" display="PYTNA02F3624"/>
    <hyperlink ref="D50" location="PYTNA03F3631" display="PYTNA03F3631"/>
    <hyperlink ref="D51" location="PYTNA01F3617" display="PYTNA01F3617"/>
    <hyperlink ref="D52" location="PYTNA02F3624" display="PYTNA02F3624"/>
    <hyperlink ref="D53" location="PYTNA03F3631" display="PYTNA03F3631"/>
    <hyperlink ref="D9" location="_2014BTPA_26022016" display="2014BTPA-26022016"/>
    <hyperlink ref="D10" location="_2014BTPA_26022017" display="2014BTPA-26022017"/>
    <hyperlink ref="D24" location="_2014BTPA_26022018" display="2014BTPA-26022018"/>
    <hyperlink ref="D25" location="_2014BTPA_26022019" display="2014BTPA-26022019"/>
    <hyperlink ref="D20" location="_2014BTPA_26022018" display="2014BTPA-26022018"/>
    <hyperlink ref="D21" location="_2014BTPA_26022019" display="2014BTPA-26022019"/>
    <hyperlink ref="D11" location="_2014BTPA_26022018" display="2014BTPA-26022018"/>
    <hyperlink ref="D12" location="_2014BTPA_26022019" display="2014BTPA-26022019"/>
    <hyperlink ref="D18" location="_2014BTPA_26022016" display="2014BTPA-26022016"/>
    <hyperlink ref="D19" location="_2014BTPA_26022017" display="2014BTPA-26022017"/>
    <hyperlink ref="D17" location="_2014BTPA_26022018" display="2014BTPA-26022018"/>
    <hyperlink ref="D44" location="PYTNA03F3631" display="PYTNA03F363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47"/>
  <sheetViews>
    <sheetView showRowColHeaders="0" workbookViewId="0">
      <pane xSplit="1" ySplit="8" topLeftCell="B9" activePane="bottomRight" state="frozen"/>
      <selection pane="topRight" activeCell="D1" sqref="D1"/>
      <selection pane="bottomLeft" activeCell="A5" sqref="A5"/>
      <selection pane="bottomRight" activeCell="O23" sqref="O23"/>
    </sheetView>
  </sheetViews>
  <sheetFormatPr baseColWidth="10" defaultColWidth="0" defaultRowHeight="15" customHeight="1" zeroHeight="1" x14ac:dyDescent="0.25"/>
  <cols>
    <col min="1" max="1" width="11.42578125" style="11" customWidth="1"/>
    <col min="2" max="2" width="12.42578125" style="11" customWidth="1"/>
    <col min="3" max="3" width="12.7109375" style="11" customWidth="1"/>
    <col min="4" max="4" width="17.5703125" style="11" bestFit="1" customWidth="1"/>
    <col min="5" max="5" width="16.28515625" style="11" customWidth="1"/>
    <col min="6" max="6" width="16.42578125" style="11" customWidth="1"/>
    <col min="7" max="7" width="12.28515625" style="11" customWidth="1"/>
    <col min="8" max="8" width="11.42578125" style="44" customWidth="1"/>
    <col min="9" max="9" width="8.5703125" style="11" customWidth="1"/>
    <col min="10" max="10" width="9.5703125" style="44" customWidth="1"/>
    <col min="11" max="11" width="15.5703125" style="44" customWidth="1"/>
    <col min="12" max="12" width="11.7109375" style="11" customWidth="1"/>
    <col min="13" max="13" width="12" style="11" customWidth="1"/>
    <col min="14" max="14" width="9.7109375" style="11" customWidth="1"/>
    <col min="15" max="15" width="11.42578125" style="11" customWidth="1"/>
    <col min="16" max="31" width="0" style="11" hidden="1" customWidth="1"/>
    <col min="32" max="16384" width="11.42578125" style="11" hidden="1"/>
  </cols>
  <sheetData>
    <row r="1" spans="1:22" x14ac:dyDescent="0.25">
      <c r="A1" s="12"/>
      <c r="B1" s="12"/>
      <c r="C1" s="12"/>
      <c r="D1" s="12"/>
      <c r="E1" s="12"/>
      <c r="F1" s="12"/>
      <c r="G1" s="12"/>
      <c r="H1" s="43"/>
      <c r="I1" s="12"/>
      <c r="J1" s="43"/>
      <c r="K1" s="4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x14ac:dyDescent="0.25">
      <c r="A2" s="12"/>
      <c r="B2" s="12"/>
      <c r="C2" s="12"/>
      <c r="D2" s="12"/>
      <c r="E2" s="12"/>
      <c r="F2" s="12"/>
      <c r="G2" s="12"/>
      <c r="H2" s="43"/>
      <c r="I2" s="12"/>
      <c r="J2" s="43"/>
      <c r="K2" s="4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x14ac:dyDescent="0.25">
      <c r="A3" s="12"/>
      <c r="B3" s="12"/>
      <c r="C3" s="12"/>
      <c r="D3" s="12"/>
      <c r="E3" s="12"/>
      <c r="F3" s="12"/>
      <c r="G3" s="12"/>
      <c r="H3" s="43"/>
      <c r="I3" s="12"/>
      <c r="J3" s="43"/>
      <c r="K3" s="4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2"/>
      <c r="B4" s="12"/>
      <c r="C4" s="12"/>
      <c r="D4" s="12"/>
      <c r="E4" s="12"/>
      <c r="F4" s="12"/>
      <c r="G4" s="12"/>
      <c r="H4" s="43"/>
      <c r="I4" s="12"/>
      <c r="J4" s="43"/>
      <c r="K4" s="4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5.75" x14ac:dyDescent="0.25">
      <c r="A5" s="12"/>
      <c r="B5" s="195" t="s">
        <v>32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2"/>
      <c r="P5" s="12"/>
      <c r="Q5" s="12"/>
      <c r="R5" s="12"/>
      <c r="S5" s="12"/>
      <c r="T5" s="12"/>
      <c r="U5" s="12"/>
      <c r="V5" s="12"/>
    </row>
    <row r="6" spans="1:22" s="44" customFormat="1" ht="15.75" x14ac:dyDescent="0.25">
      <c r="A6" s="43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43"/>
      <c r="P6" s="43"/>
      <c r="Q6" s="43"/>
      <c r="R6" s="43"/>
      <c r="S6" s="43"/>
      <c r="T6" s="43"/>
      <c r="U6" s="43"/>
      <c r="V6" s="43"/>
    </row>
    <row r="7" spans="1:22" ht="15" customHeight="1" x14ac:dyDescent="0.25">
      <c r="A7" s="12"/>
      <c r="B7" s="19"/>
      <c r="C7" s="19"/>
      <c r="D7" s="19"/>
      <c r="E7" s="19"/>
      <c r="F7" s="223" t="s">
        <v>210</v>
      </c>
      <c r="G7" s="224"/>
      <c r="H7" s="224"/>
      <c r="I7" s="224"/>
      <c r="J7" s="225"/>
      <c r="K7" s="220" t="s">
        <v>209</v>
      </c>
      <c r="L7" s="221"/>
      <c r="M7" s="221"/>
      <c r="N7" s="222"/>
      <c r="O7" s="12"/>
      <c r="P7" s="12"/>
      <c r="Q7" s="12"/>
      <c r="R7" s="12"/>
      <c r="S7" s="12"/>
      <c r="T7" s="12"/>
      <c r="U7" s="12"/>
      <c r="V7" s="12"/>
    </row>
    <row r="8" spans="1:22" ht="27.75" x14ac:dyDescent="0.25">
      <c r="A8" s="12"/>
      <c r="B8" s="20" t="s">
        <v>12</v>
      </c>
      <c r="C8" s="20" t="s">
        <v>83</v>
      </c>
      <c r="D8" s="20" t="s">
        <v>17</v>
      </c>
      <c r="E8" s="34" t="s">
        <v>35</v>
      </c>
      <c r="F8" s="53" t="s">
        <v>36</v>
      </c>
      <c r="G8" s="53" t="s">
        <v>212</v>
      </c>
      <c r="H8" s="53" t="s">
        <v>213</v>
      </c>
      <c r="I8" s="53" t="s">
        <v>214</v>
      </c>
      <c r="J8" s="53" t="s">
        <v>13</v>
      </c>
      <c r="K8" s="52" t="s">
        <v>38</v>
      </c>
      <c r="L8" s="52" t="s">
        <v>15</v>
      </c>
      <c r="M8" s="52" t="s">
        <v>16</v>
      </c>
      <c r="N8" s="52" t="s">
        <v>13</v>
      </c>
      <c r="O8" s="12"/>
      <c r="P8" s="12"/>
      <c r="Q8" s="12"/>
      <c r="R8" s="12"/>
      <c r="S8" s="12"/>
      <c r="T8" s="12"/>
      <c r="U8" s="12"/>
      <c r="V8" s="12"/>
    </row>
    <row r="9" spans="1:22" x14ac:dyDescent="0.25">
      <c r="A9" s="12"/>
      <c r="B9" s="21">
        <v>42038</v>
      </c>
      <c r="C9" s="24" t="s">
        <v>33</v>
      </c>
      <c r="D9" s="18" t="s">
        <v>18</v>
      </c>
      <c r="E9" s="23">
        <v>50000000000</v>
      </c>
      <c r="F9" s="23">
        <v>11000000000</v>
      </c>
      <c r="G9" s="22">
        <v>7.9000000000000001E-2</v>
      </c>
      <c r="H9" s="22">
        <v>7.9000000000000001E-2</v>
      </c>
      <c r="I9" s="22">
        <v>8.0412021279335055E-2</v>
      </c>
      <c r="J9" s="24">
        <v>2</v>
      </c>
      <c r="K9" s="23">
        <v>71000000000</v>
      </c>
      <c r="L9" s="22">
        <v>6.2E-2</v>
      </c>
      <c r="M9" s="22">
        <v>0.08</v>
      </c>
      <c r="N9" s="24">
        <v>4</v>
      </c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12"/>
      <c r="B10" s="21">
        <v>42038</v>
      </c>
      <c r="C10" s="24" t="s">
        <v>33</v>
      </c>
      <c r="D10" s="18" t="s">
        <v>19</v>
      </c>
      <c r="E10" s="23">
        <v>50000000000</v>
      </c>
      <c r="F10" s="23">
        <v>41000000000</v>
      </c>
      <c r="G10" s="22">
        <v>8.1000000000000003E-2</v>
      </c>
      <c r="H10" s="22">
        <v>8.1000000000000003E-2</v>
      </c>
      <c r="I10" s="22">
        <v>8.2524821162223802E-2</v>
      </c>
      <c r="J10" s="24">
        <v>3</v>
      </c>
      <c r="K10" s="23">
        <v>91000000000</v>
      </c>
      <c r="L10" s="22">
        <v>7.1999999999999995E-2</v>
      </c>
      <c r="M10" s="22">
        <v>8.5000000000000006E-2</v>
      </c>
      <c r="N10" s="24">
        <v>4</v>
      </c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12"/>
      <c r="B11" s="21">
        <v>42038</v>
      </c>
      <c r="C11" s="24" t="s">
        <v>33</v>
      </c>
      <c r="D11" s="18" t="s">
        <v>20</v>
      </c>
      <c r="E11" s="23">
        <v>50000000000</v>
      </c>
      <c r="F11" s="23">
        <v>31000000000</v>
      </c>
      <c r="G11" s="22">
        <v>8.3000000000000004E-2</v>
      </c>
      <c r="H11" s="22">
        <v>8.3000000000000004E-2</v>
      </c>
      <c r="I11" s="22">
        <v>8.4626308083534246E-2</v>
      </c>
      <c r="J11" s="24">
        <v>3</v>
      </c>
      <c r="K11" s="23">
        <v>81000000000</v>
      </c>
      <c r="L11" s="22">
        <v>7.4999999999999997E-2</v>
      </c>
      <c r="M11" s="22">
        <v>8.7499999999999994E-2</v>
      </c>
      <c r="N11" s="24">
        <v>4</v>
      </c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12"/>
      <c r="B12" s="21">
        <v>42052</v>
      </c>
      <c r="C12" s="24" t="s">
        <v>33</v>
      </c>
      <c r="D12" s="18" t="s">
        <v>18</v>
      </c>
      <c r="E12" s="23">
        <v>80000000000</v>
      </c>
      <c r="F12" s="23">
        <v>70000000000</v>
      </c>
      <c r="G12" s="22">
        <v>7.3999999999999996E-2</v>
      </c>
      <c r="H12" s="22">
        <v>7.3999999999999996E-2</v>
      </c>
      <c r="I12" s="22">
        <v>7.5139495730400116E-2</v>
      </c>
      <c r="J12" s="24">
        <v>2</v>
      </c>
      <c r="K12" s="23">
        <v>185000000000</v>
      </c>
      <c r="L12" s="22">
        <v>7.2999999999999995E-2</v>
      </c>
      <c r="M12" s="22">
        <v>8.3000000000000004E-2</v>
      </c>
      <c r="N12" s="24">
        <v>6</v>
      </c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12"/>
      <c r="B13" s="21">
        <v>42052</v>
      </c>
      <c r="C13" s="24" t="s">
        <v>33</v>
      </c>
      <c r="D13" s="18" t="s">
        <v>19</v>
      </c>
      <c r="E13" s="23">
        <v>60000000000</v>
      </c>
      <c r="F13" s="23">
        <v>50000000000</v>
      </c>
      <c r="G13" s="22">
        <v>8.0399999999999999E-2</v>
      </c>
      <c r="H13" s="22">
        <v>8.0399999999999999E-2</v>
      </c>
      <c r="I13" s="22">
        <v>8.1869640946388253E-2</v>
      </c>
      <c r="J13" s="24">
        <v>1</v>
      </c>
      <c r="K13" s="23">
        <v>120000000000</v>
      </c>
      <c r="L13" s="22">
        <v>8.0399999999999999E-2</v>
      </c>
      <c r="M13" s="22">
        <v>8.6999999999999994E-2</v>
      </c>
      <c r="N13" s="24">
        <v>4</v>
      </c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12"/>
      <c r="B14" s="21">
        <v>42052</v>
      </c>
      <c r="C14" s="24" t="s">
        <v>33</v>
      </c>
      <c r="D14" s="18" t="s">
        <v>20</v>
      </c>
      <c r="E14" s="23">
        <v>60000000000</v>
      </c>
      <c r="F14" s="23">
        <v>60000000000</v>
      </c>
      <c r="G14" s="22">
        <v>8.1900000000000001E-2</v>
      </c>
      <c r="H14" s="22">
        <v>8.1900000000000001E-2</v>
      </c>
      <c r="I14" s="22">
        <v>8.3452293276786813E-2</v>
      </c>
      <c r="J14" s="24">
        <v>2</v>
      </c>
      <c r="K14" s="23">
        <v>180000000000</v>
      </c>
      <c r="L14" s="22">
        <v>7.7499999999999999E-2</v>
      </c>
      <c r="M14" s="22">
        <v>0.09</v>
      </c>
      <c r="N14" s="24">
        <v>7</v>
      </c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12"/>
      <c r="B15" s="21">
        <v>42066</v>
      </c>
      <c r="C15" s="24" t="s">
        <v>34</v>
      </c>
      <c r="D15" s="18" t="s">
        <v>29</v>
      </c>
      <c r="E15" s="23">
        <v>20000000000</v>
      </c>
      <c r="F15" s="23">
        <v>20000000000</v>
      </c>
      <c r="G15" s="22">
        <v>1</v>
      </c>
      <c r="H15" s="22">
        <v>8.1000000000000003E-2</v>
      </c>
      <c r="I15" s="22">
        <v>8.2637503743171706E-2</v>
      </c>
      <c r="J15" s="24">
        <v>6</v>
      </c>
      <c r="K15" s="23">
        <v>50963000000</v>
      </c>
      <c r="L15" s="22">
        <v>0.97189999999999999</v>
      </c>
      <c r="M15" s="22">
        <v>1</v>
      </c>
      <c r="N15" s="24">
        <v>8</v>
      </c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12"/>
      <c r="B16" s="21">
        <v>42066</v>
      </c>
      <c r="C16" s="24" t="s">
        <v>34</v>
      </c>
      <c r="D16" s="18" t="s">
        <v>30</v>
      </c>
      <c r="E16" s="23">
        <v>20000000000</v>
      </c>
      <c r="F16" s="23">
        <v>5367000000</v>
      </c>
      <c r="G16" s="22">
        <v>1</v>
      </c>
      <c r="H16" s="22">
        <v>8.3000000000000004E-2</v>
      </c>
      <c r="I16" s="22">
        <v>8.4719827771186848E-2</v>
      </c>
      <c r="J16" s="24">
        <v>6</v>
      </c>
      <c r="K16" s="23">
        <v>35367000000</v>
      </c>
      <c r="L16" s="22">
        <v>0.95040000000000002</v>
      </c>
      <c r="M16" s="22">
        <v>1</v>
      </c>
      <c r="N16" s="24">
        <v>8</v>
      </c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12"/>
      <c r="B17" s="21">
        <v>42066</v>
      </c>
      <c r="C17" s="24" t="s">
        <v>34</v>
      </c>
      <c r="D17" s="18" t="s">
        <v>31</v>
      </c>
      <c r="E17" s="23">
        <v>10000000000</v>
      </c>
      <c r="F17" s="23">
        <v>10000000000</v>
      </c>
      <c r="G17" s="25">
        <v>1.0000599999999999</v>
      </c>
      <c r="H17" s="25">
        <v>8.6986295229189103E-2</v>
      </c>
      <c r="I17" s="22">
        <v>8.8890072703361508E-2</v>
      </c>
      <c r="J17" s="24">
        <v>2</v>
      </c>
      <c r="K17" s="23">
        <v>11001000000</v>
      </c>
      <c r="L17" s="25">
        <v>1.0000500000000001</v>
      </c>
      <c r="M17" s="22">
        <v>1.0006999999999999</v>
      </c>
      <c r="N17" s="24">
        <v>3</v>
      </c>
      <c r="O17" s="12"/>
      <c r="P17" s="12"/>
      <c r="Q17" s="12"/>
      <c r="R17" s="12"/>
      <c r="S17" s="12"/>
      <c r="T17" s="12"/>
      <c r="U17" s="12"/>
      <c r="V17" s="12"/>
    </row>
    <row r="18" spans="1:22" x14ac:dyDescent="0.25">
      <c r="A18" s="12"/>
      <c r="B18" s="21">
        <v>42080</v>
      </c>
      <c r="C18" s="24" t="s">
        <v>33</v>
      </c>
      <c r="D18" s="18" t="s">
        <v>18</v>
      </c>
      <c r="E18" s="23">
        <v>20000000000</v>
      </c>
      <c r="F18" s="23">
        <v>20000000000</v>
      </c>
      <c r="G18" s="22">
        <v>7.3499999999999996E-2</v>
      </c>
      <c r="H18" s="22">
        <v>7.3499999999999996E-2</v>
      </c>
      <c r="I18" s="22">
        <v>7.4425193667411835E-2</v>
      </c>
      <c r="J18" s="24">
        <v>3</v>
      </c>
      <c r="K18" s="23">
        <v>55000000000</v>
      </c>
      <c r="L18" s="22">
        <v>7.0999999999999994E-2</v>
      </c>
      <c r="M18" s="22">
        <v>8.1000000000000003E-2</v>
      </c>
      <c r="N18" s="24">
        <v>7</v>
      </c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12"/>
      <c r="B19" s="21">
        <v>42080</v>
      </c>
      <c r="C19" s="24" t="s">
        <v>33</v>
      </c>
      <c r="D19" s="18" t="s">
        <v>19</v>
      </c>
      <c r="E19" s="23">
        <v>20000000000</v>
      </c>
      <c r="F19" s="23">
        <v>20000000000</v>
      </c>
      <c r="G19" s="22">
        <v>7.8200000000000006E-2</v>
      </c>
      <c r="H19" s="22">
        <v>7.8200000000000006E-2</v>
      </c>
      <c r="I19" s="22">
        <v>7.9473695158958454E-2</v>
      </c>
      <c r="J19" s="24">
        <v>2</v>
      </c>
      <c r="K19" s="23">
        <v>65000000000</v>
      </c>
      <c r="L19" s="22">
        <v>7.6899999999999996E-2</v>
      </c>
      <c r="M19" s="22">
        <v>8.2500000000000004E-2</v>
      </c>
      <c r="N19" s="24">
        <v>7</v>
      </c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12"/>
      <c r="B20" s="21">
        <v>42080</v>
      </c>
      <c r="C20" s="24" t="s">
        <v>33</v>
      </c>
      <c r="D20" s="18" t="s">
        <v>20</v>
      </c>
      <c r="E20" s="23">
        <v>40000000000</v>
      </c>
      <c r="F20" s="23">
        <v>40000000000</v>
      </c>
      <c r="G20" s="22">
        <v>0.08</v>
      </c>
      <c r="H20" s="22">
        <v>0.08</v>
      </c>
      <c r="I20" s="22">
        <v>8.1387940049171478E-2</v>
      </c>
      <c r="J20" s="24">
        <v>3</v>
      </c>
      <c r="K20" s="23">
        <v>152000000000</v>
      </c>
      <c r="L20" s="22">
        <v>7.7399999999999997E-2</v>
      </c>
      <c r="M20" s="22">
        <v>8.4000000000000005E-2</v>
      </c>
      <c r="N20" s="24">
        <v>7</v>
      </c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12"/>
      <c r="B21" s="21">
        <v>42094</v>
      </c>
      <c r="C21" s="24" t="s">
        <v>34</v>
      </c>
      <c r="D21" s="18" t="s">
        <v>30</v>
      </c>
      <c r="E21" s="23">
        <v>14633000000</v>
      </c>
      <c r="F21" s="23">
        <v>14633000000</v>
      </c>
      <c r="G21" s="25">
        <v>1.0195000000000001</v>
      </c>
      <c r="H21" s="22">
        <v>7.9697474363326304E-2</v>
      </c>
      <c r="I21" s="22">
        <v>8.128539621829986E-2</v>
      </c>
      <c r="J21" s="24">
        <v>4</v>
      </c>
      <c r="K21" s="23">
        <v>46768000000</v>
      </c>
      <c r="L21" s="25">
        <v>1</v>
      </c>
      <c r="M21" s="22">
        <v>1.0209999999999999</v>
      </c>
      <c r="N21" s="24">
        <v>12</v>
      </c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12"/>
      <c r="B22" s="21">
        <v>42122</v>
      </c>
      <c r="C22" s="24" t="s">
        <v>34</v>
      </c>
      <c r="D22" s="18" t="s">
        <v>29</v>
      </c>
      <c r="E22" s="23">
        <v>10000000000</v>
      </c>
      <c r="F22" s="23" t="s">
        <v>14</v>
      </c>
      <c r="G22" s="22" t="s">
        <v>14</v>
      </c>
      <c r="H22" s="22" t="s">
        <v>14</v>
      </c>
      <c r="I22" s="22" t="s">
        <v>14</v>
      </c>
      <c r="J22" s="24" t="s">
        <v>14</v>
      </c>
      <c r="K22" s="23">
        <v>8000000000</v>
      </c>
      <c r="L22" s="22">
        <v>1.0125</v>
      </c>
      <c r="M22" s="26">
        <v>1.012427</v>
      </c>
      <c r="N22" s="24">
        <v>4</v>
      </c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12"/>
      <c r="B23" s="21">
        <v>42122</v>
      </c>
      <c r="C23" s="24" t="s">
        <v>34</v>
      </c>
      <c r="D23" s="18" t="s">
        <v>30</v>
      </c>
      <c r="E23" s="23">
        <v>20000000000</v>
      </c>
      <c r="F23" s="23" t="s">
        <v>14</v>
      </c>
      <c r="G23" s="22" t="s">
        <v>14</v>
      </c>
      <c r="H23" s="22" t="s">
        <v>14</v>
      </c>
      <c r="I23" s="22" t="s">
        <v>14</v>
      </c>
      <c r="J23" s="24" t="s">
        <v>14</v>
      </c>
      <c r="K23" s="23">
        <v>15790000000</v>
      </c>
      <c r="L23" s="26">
        <v>1.0127349999999999</v>
      </c>
      <c r="M23" s="26">
        <v>1.012734</v>
      </c>
      <c r="N23" s="24">
        <v>6</v>
      </c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12"/>
      <c r="B24" s="21">
        <v>42122</v>
      </c>
      <c r="C24" s="24" t="s">
        <v>34</v>
      </c>
      <c r="D24" s="18" t="s">
        <v>31</v>
      </c>
      <c r="E24" s="23">
        <v>20000000000</v>
      </c>
      <c r="F24" s="23" t="s">
        <v>14</v>
      </c>
      <c r="G24" s="25" t="s">
        <v>14</v>
      </c>
      <c r="H24" s="25" t="s">
        <v>14</v>
      </c>
      <c r="I24" s="22" t="s">
        <v>14</v>
      </c>
      <c r="J24" s="24" t="s">
        <v>14</v>
      </c>
      <c r="K24" s="23">
        <v>7153000000</v>
      </c>
      <c r="L24" s="26">
        <v>1.0133479999999999</v>
      </c>
      <c r="M24" s="22" t="s">
        <v>14</v>
      </c>
      <c r="N24" s="24">
        <v>4</v>
      </c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12"/>
      <c r="B25" s="21">
        <v>42136</v>
      </c>
      <c r="C25" s="24" t="s">
        <v>34</v>
      </c>
      <c r="D25" s="18" t="s">
        <v>29</v>
      </c>
      <c r="E25" s="23">
        <v>10000000000</v>
      </c>
      <c r="F25" s="23">
        <v>4000000000</v>
      </c>
      <c r="G25" s="26">
        <v>1.016534</v>
      </c>
      <c r="H25" s="22">
        <v>8.0628958824656483E-2</v>
      </c>
      <c r="I25" s="22">
        <v>8.2254138588905346E-2</v>
      </c>
      <c r="J25" s="24">
        <v>2</v>
      </c>
      <c r="K25" s="23">
        <v>11000000000</v>
      </c>
      <c r="L25" s="27">
        <v>1.0155339999999999</v>
      </c>
      <c r="M25" s="27">
        <v>1.016534</v>
      </c>
      <c r="N25" s="24">
        <v>4</v>
      </c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 s="12"/>
      <c r="B26" s="21">
        <v>42136</v>
      </c>
      <c r="C26" s="24" t="s">
        <v>34</v>
      </c>
      <c r="D26" s="18" t="s">
        <v>30</v>
      </c>
      <c r="E26" s="23">
        <v>20000000000</v>
      </c>
      <c r="F26" s="23">
        <v>9400000000</v>
      </c>
      <c r="G26" s="22">
        <v>1.0196000000000001</v>
      </c>
      <c r="H26" s="22">
        <v>8.2006071414395088E-2</v>
      </c>
      <c r="I26" s="22">
        <v>8.3687368035316484E-2</v>
      </c>
      <c r="J26" s="24">
        <v>3</v>
      </c>
      <c r="K26" s="23">
        <v>26160000000</v>
      </c>
      <c r="L26" s="27">
        <v>1.0159180000000001</v>
      </c>
      <c r="M26" s="27">
        <v>1.0195999999999998</v>
      </c>
      <c r="N26" s="24">
        <v>8</v>
      </c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12"/>
      <c r="B27" s="21">
        <v>42136</v>
      </c>
      <c r="C27" s="24" t="s">
        <v>34</v>
      </c>
      <c r="D27" s="18" t="s">
        <v>31</v>
      </c>
      <c r="E27" s="23">
        <v>20000000000</v>
      </c>
      <c r="F27" s="23">
        <v>3000000000</v>
      </c>
      <c r="G27" s="22">
        <v>1.0196000000000001</v>
      </c>
      <c r="H27" s="22">
        <v>8.6380115083377174E-2</v>
      </c>
      <c r="I27" s="22">
        <v>8.8245508074760434E-2</v>
      </c>
      <c r="J27" s="24">
        <v>1</v>
      </c>
      <c r="K27" s="23">
        <v>16327000000</v>
      </c>
      <c r="L27" s="27">
        <v>1.0166849999999998</v>
      </c>
      <c r="M27" s="27">
        <v>1.0195999999999998</v>
      </c>
      <c r="N27" s="24">
        <v>5</v>
      </c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2"/>
      <c r="B28" s="21">
        <v>42150</v>
      </c>
      <c r="C28" s="24" t="s">
        <v>34</v>
      </c>
      <c r="D28" s="18" t="s">
        <v>29</v>
      </c>
      <c r="E28" s="23">
        <v>6000000000</v>
      </c>
      <c r="F28" s="23">
        <v>1000000000</v>
      </c>
      <c r="G28" s="28">
        <v>1.0189999999999999</v>
      </c>
      <c r="H28" s="22">
        <v>8.0822709471083165E-2</v>
      </c>
      <c r="I28" s="22">
        <v>8.2455787062644961E-2</v>
      </c>
      <c r="J28" s="24">
        <v>1</v>
      </c>
      <c r="K28" s="23">
        <v>13000000000</v>
      </c>
      <c r="L28" s="27">
        <v>1.0186409999999999</v>
      </c>
      <c r="M28" s="29">
        <v>1.0190000000000001</v>
      </c>
      <c r="N28" s="24">
        <v>4</v>
      </c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2"/>
      <c r="B29" s="21">
        <v>42150</v>
      </c>
      <c r="C29" s="24" t="s">
        <v>34</v>
      </c>
      <c r="D29" s="18" t="s">
        <v>30</v>
      </c>
      <c r="E29" s="23">
        <v>10600000000</v>
      </c>
      <c r="F29" s="23">
        <v>3377000000</v>
      </c>
      <c r="G29" s="22">
        <v>1.0225</v>
      </c>
      <c r="H29" s="22">
        <v>8.2069677173635558E-2</v>
      </c>
      <c r="I29" s="22">
        <v>8.3753535151481651E-2</v>
      </c>
      <c r="J29" s="24">
        <v>2</v>
      </c>
      <c r="K29" s="23">
        <v>13427000000</v>
      </c>
      <c r="L29" s="27">
        <v>1.019101</v>
      </c>
      <c r="M29" s="30">
        <v>1.0225</v>
      </c>
      <c r="N29" s="24">
        <v>8</v>
      </c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2"/>
      <c r="B30" s="21">
        <v>42150</v>
      </c>
      <c r="C30" s="24" t="s">
        <v>34</v>
      </c>
      <c r="D30" s="18" t="s">
        <v>31</v>
      </c>
      <c r="E30" s="23">
        <v>17000000000</v>
      </c>
      <c r="F30" s="23">
        <v>2000000000</v>
      </c>
      <c r="G30" s="25">
        <v>1.02295</v>
      </c>
      <c r="H30" s="22">
        <v>8.6372727269278471E-2</v>
      </c>
      <c r="I30" s="22">
        <v>8.8237789273262049E-2</v>
      </c>
      <c r="J30" s="24">
        <v>1</v>
      </c>
      <c r="K30" s="23">
        <v>7270000000</v>
      </c>
      <c r="L30" s="27">
        <v>1.020022</v>
      </c>
      <c r="M30" s="31">
        <v>1.02295</v>
      </c>
      <c r="N30" s="24">
        <v>5</v>
      </c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2"/>
      <c r="B31" s="21">
        <v>42163</v>
      </c>
      <c r="C31" s="24" t="s">
        <v>33</v>
      </c>
      <c r="D31" s="18" t="s">
        <v>18</v>
      </c>
      <c r="E31" s="23">
        <v>50000000000</v>
      </c>
      <c r="F31" s="23" t="s">
        <v>14</v>
      </c>
      <c r="G31" s="22" t="s">
        <v>14</v>
      </c>
      <c r="H31" s="22" t="s">
        <v>14</v>
      </c>
      <c r="I31" s="22" t="s">
        <v>14</v>
      </c>
      <c r="J31" s="24" t="s">
        <v>14</v>
      </c>
      <c r="K31" s="23">
        <v>10000000000</v>
      </c>
      <c r="L31" s="22">
        <v>7.9000000000000001E-2</v>
      </c>
      <c r="M31" s="22" t="s">
        <v>14</v>
      </c>
      <c r="N31" s="24">
        <v>1</v>
      </c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2"/>
      <c r="B32" s="21">
        <v>42163</v>
      </c>
      <c r="C32" s="24" t="s">
        <v>33</v>
      </c>
      <c r="D32" s="18" t="s">
        <v>19</v>
      </c>
      <c r="E32" s="23">
        <v>50000000000</v>
      </c>
      <c r="F32" s="23">
        <v>48000000000</v>
      </c>
      <c r="G32" s="22">
        <v>7.2400000000000006E-2</v>
      </c>
      <c r="H32" s="22">
        <v>7.2400000000000006E-2</v>
      </c>
      <c r="I32" s="22">
        <v>7.2765925526618966E-2</v>
      </c>
      <c r="J32" s="24">
        <v>1</v>
      </c>
      <c r="K32" s="23">
        <v>90000000000</v>
      </c>
      <c r="L32" s="22">
        <v>7.2400000000000006E-2</v>
      </c>
      <c r="M32" s="22">
        <v>8.1000000000000003E-2</v>
      </c>
      <c r="N32" s="24">
        <v>4</v>
      </c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2"/>
      <c r="B33" s="21">
        <v>42163</v>
      </c>
      <c r="C33" s="24" t="s">
        <v>33</v>
      </c>
      <c r="D33" s="18" t="s">
        <v>20</v>
      </c>
      <c r="E33" s="23">
        <v>50000000000</v>
      </c>
      <c r="F33" s="23">
        <v>48000000000</v>
      </c>
      <c r="G33" s="22">
        <v>7.4899999999999994E-2</v>
      </c>
      <c r="H33" s="22">
        <v>7.4899999999999994E-2</v>
      </c>
      <c r="I33" s="22">
        <v>7.5603476166725178E-2</v>
      </c>
      <c r="J33" s="24">
        <v>1</v>
      </c>
      <c r="K33" s="23">
        <v>100000000000</v>
      </c>
      <c r="L33" s="22">
        <v>7.4899999999999994E-2</v>
      </c>
      <c r="M33" s="22">
        <v>8.3000000000000004E-2</v>
      </c>
      <c r="N33" s="24">
        <v>4</v>
      </c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2"/>
      <c r="B34" s="21">
        <v>42178</v>
      </c>
      <c r="C34" s="24" t="s">
        <v>34</v>
      </c>
      <c r="D34" s="18" t="s">
        <v>29</v>
      </c>
      <c r="E34" s="23">
        <v>5000000000</v>
      </c>
      <c r="F34" s="23" t="s">
        <v>14</v>
      </c>
      <c r="G34" s="28" t="s">
        <v>14</v>
      </c>
      <c r="H34" s="28" t="s">
        <v>14</v>
      </c>
      <c r="I34" s="22" t="s">
        <v>14</v>
      </c>
      <c r="J34" s="24" t="s">
        <v>14</v>
      </c>
      <c r="K34" s="23">
        <v>6050000000</v>
      </c>
      <c r="L34" s="29">
        <v>1.0249999999999999</v>
      </c>
      <c r="M34" s="30">
        <v>1.0315000000000001</v>
      </c>
      <c r="N34" s="24">
        <v>4</v>
      </c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2"/>
      <c r="B35" s="21">
        <v>42178</v>
      </c>
      <c r="C35" s="24" t="s">
        <v>34</v>
      </c>
      <c r="D35" s="18" t="s">
        <v>30</v>
      </c>
      <c r="E35" s="23">
        <v>7223000000</v>
      </c>
      <c r="F35" s="23" t="s">
        <v>14</v>
      </c>
      <c r="G35" s="22" t="s">
        <v>14</v>
      </c>
      <c r="H35" s="22" t="s">
        <v>14</v>
      </c>
      <c r="I35" s="22" t="s">
        <v>14</v>
      </c>
      <c r="J35" s="24" t="s">
        <v>14</v>
      </c>
      <c r="K35" s="23">
        <v>7000000000</v>
      </c>
      <c r="L35" s="27">
        <v>1.025468</v>
      </c>
      <c r="M35" s="29">
        <v>1.03</v>
      </c>
      <c r="N35" s="24">
        <v>5</v>
      </c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2"/>
      <c r="B36" s="21">
        <v>42178</v>
      </c>
      <c r="C36" s="24" t="s">
        <v>34</v>
      </c>
      <c r="D36" s="18" t="s">
        <v>31</v>
      </c>
      <c r="E36" s="23">
        <v>15000000000</v>
      </c>
      <c r="F36" s="23">
        <v>2970000000</v>
      </c>
      <c r="G36" s="28">
        <v>1.03</v>
      </c>
      <c r="H36" s="22">
        <v>8.6294487969683406E-2</v>
      </c>
      <c r="I36" s="22">
        <v>8.815617263317109E-2</v>
      </c>
      <c r="J36" s="24">
        <v>1</v>
      </c>
      <c r="K36" s="23">
        <v>8232000000</v>
      </c>
      <c r="L36" s="30">
        <v>1.0273000000000001</v>
      </c>
      <c r="M36" s="30">
        <v>1.03</v>
      </c>
      <c r="N36" s="24">
        <v>4</v>
      </c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2"/>
      <c r="B37" s="21">
        <v>42192</v>
      </c>
      <c r="C37" s="24" t="s">
        <v>33</v>
      </c>
      <c r="D37" s="18" t="s">
        <v>20</v>
      </c>
      <c r="E37" s="23">
        <v>142580000000</v>
      </c>
      <c r="F37" s="23">
        <v>70727000000</v>
      </c>
      <c r="G37" s="22">
        <v>7.4899999999999994E-2</v>
      </c>
      <c r="H37" s="22">
        <v>7.4899999999999994E-2</v>
      </c>
      <c r="I37" s="22">
        <v>7.5475475192069999E-2</v>
      </c>
      <c r="J37" s="24">
        <v>3</v>
      </c>
      <c r="K37" s="23">
        <v>120727000000</v>
      </c>
      <c r="L37" s="22">
        <v>7.4399999999999994E-2</v>
      </c>
      <c r="M37" s="22">
        <v>0.08</v>
      </c>
      <c r="N37" s="24">
        <v>4</v>
      </c>
      <c r="O37" s="12"/>
      <c r="P37" s="12"/>
      <c r="Q37" s="12"/>
      <c r="R37" s="12"/>
      <c r="S37" s="12"/>
      <c r="T37" s="12"/>
      <c r="U37" s="12"/>
      <c r="V37" s="12"/>
    </row>
    <row r="38" spans="1:22" s="44" customFormat="1" x14ac:dyDescent="0.25">
      <c r="A38" s="43"/>
      <c r="B38" s="21">
        <v>42292</v>
      </c>
      <c r="C38" s="24" t="s">
        <v>33</v>
      </c>
      <c r="D38" s="18" t="s">
        <v>20</v>
      </c>
      <c r="E38" s="23">
        <v>71853000000</v>
      </c>
      <c r="F38" s="23">
        <v>50000000000</v>
      </c>
      <c r="G38" s="22">
        <v>7.4899999999999994E-2</v>
      </c>
      <c r="H38" s="22">
        <v>7.4899999999999994E-2</v>
      </c>
      <c r="I38" s="22">
        <v>7.5481233000755321E-2</v>
      </c>
      <c r="J38" s="24">
        <v>1</v>
      </c>
      <c r="K38" s="23">
        <v>51000000000</v>
      </c>
      <c r="L38" s="22">
        <v>7.4899999999999994E-2</v>
      </c>
      <c r="M38" s="22">
        <v>0.08</v>
      </c>
      <c r="N38" s="24">
        <v>2</v>
      </c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12"/>
      <c r="B39" s="214" t="s">
        <v>218</v>
      </c>
      <c r="C39" s="215"/>
      <c r="D39" s="215"/>
      <c r="E39" s="216"/>
      <c r="F39" s="51">
        <f>SUM(F9:F38)</f>
        <v>635474000000</v>
      </c>
      <c r="G39" s="217"/>
      <c r="H39" s="218"/>
      <c r="I39" s="219"/>
      <c r="J39" s="56"/>
      <c r="K39" s="51">
        <f>SUM(K9:K38)</f>
        <v>1655235000000</v>
      </c>
      <c r="L39" s="217"/>
      <c r="M39" s="218"/>
      <c r="N39" s="219"/>
      <c r="O39" s="12"/>
      <c r="P39" s="12"/>
      <c r="Q39" s="12"/>
      <c r="R39" s="12"/>
      <c r="S39" s="12"/>
      <c r="T39" s="12"/>
      <c r="U39" s="12"/>
      <c r="V39" s="12"/>
    </row>
    <row r="40" spans="1:22" s="44" customForma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s="41" customFormat="1" x14ac:dyDescent="0.25">
      <c r="A41" s="42"/>
      <c r="B41" s="33" t="s">
        <v>217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2"/>
      <c r="P41" s="42"/>
      <c r="Q41" s="42"/>
      <c r="R41" s="42"/>
      <c r="S41" s="42"/>
      <c r="T41" s="42"/>
      <c r="U41" s="42"/>
      <c r="V41" s="42"/>
    </row>
    <row r="42" spans="1:22" ht="15" customHeight="1" x14ac:dyDescent="0.25">
      <c r="A42" s="12"/>
      <c r="B42" s="196" t="s">
        <v>215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2"/>
      <c r="P42" s="12"/>
      <c r="Q42" s="12"/>
      <c r="R42" s="12"/>
      <c r="S42" s="12"/>
      <c r="T42" s="12"/>
      <c r="U42" s="12"/>
      <c r="V42" s="12"/>
    </row>
    <row r="43" spans="1:22" ht="15" customHeight="1" x14ac:dyDescent="0.25">
      <c r="A43" s="12"/>
      <c r="B43" s="196" t="s">
        <v>219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2"/>
      <c r="P43" s="12"/>
      <c r="Q43" s="12"/>
      <c r="R43" s="12"/>
      <c r="S43" s="12"/>
      <c r="T43" s="12"/>
      <c r="U43" s="12"/>
      <c r="V43" s="12"/>
    </row>
    <row r="44" spans="1:22" ht="15" customHeight="1" x14ac:dyDescent="0.25">
      <c r="A44" s="12"/>
      <c r="B44" s="196" t="s">
        <v>216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2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2"/>
      <c r="B46" s="14" t="str">
        <f>+Subastas!B34</f>
        <v>Fuente: Dirección General de Política de Endeudamiento. VEP. MEF.</v>
      </c>
      <c r="C46" s="1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2"/>
      <c r="B47" s="12"/>
      <c r="C47" s="12"/>
      <c r="D47" s="12"/>
      <c r="E47" s="12"/>
      <c r="F47" s="12"/>
      <c r="G47" s="12"/>
      <c r="H47" s="43"/>
      <c r="I47" s="12"/>
      <c r="J47" s="43"/>
      <c r="K47" s="43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</sheetData>
  <autoFilter ref="B8:N39"/>
  <mergeCells count="9">
    <mergeCell ref="B44:N45"/>
    <mergeCell ref="B39:E39"/>
    <mergeCell ref="G39:I39"/>
    <mergeCell ref="L39:N39"/>
    <mergeCell ref="B5:N5"/>
    <mergeCell ref="B42:N42"/>
    <mergeCell ref="K7:N7"/>
    <mergeCell ref="F7:J7"/>
    <mergeCell ref="B43:N43"/>
  </mergeCells>
  <hyperlinks>
    <hyperlink ref="D9" location="_2015BTPA_04022018" display="2015BTPA-04022018"/>
    <hyperlink ref="D10" location="_2015BTPA_04022019" display="2015BTPA-04022019"/>
    <hyperlink ref="D11" location="_2015BTPA_04022020" display="2015BTPA-04022020"/>
    <hyperlink ref="D12" location="_2015BTPA_04022018" display="2015BTPA-04022018"/>
    <hyperlink ref="D13" location="_2015BTPA_04022019" display="2015BTPA-04022019"/>
    <hyperlink ref="D14" location="_2015BTPA_04022020" display="2015BTPA-04022020"/>
    <hyperlink ref="D15" location="PYTNA01F4367" display="PYTNA01F4367"/>
    <hyperlink ref="D16" location="PYTNA02F4374" display="PYTNA02F4374"/>
    <hyperlink ref="D17" location="PYTNA03F4399" display="PYTNA03F4399"/>
    <hyperlink ref="D18" location="_2015BTPA_04022018" display="2015BTPA-04022018"/>
    <hyperlink ref="D19" location="_2015BTPA_04022019" display="2015BTPA-04022019"/>
    <hyperlink ref="D20" location="_2015BTPA_04022020" display="2015BTPA-04022020"/>
    <hyperlink ref="D21" location="PYTNA02F4374" display="PYTNA02F4374"/>
    <hyperlink ref="D22" location="PYTNA01F4367" display="PYTNA01F4367"/>
    <hyperlink ref="D23" location="PYTNA02F4374" display="PYTNA02F4374"/>
    <hyperlink ref="D24" location="PYTNA03F4399" display="PYTNA03F4399"/>
    <hyperlink ref="D25" location="PYTNA01F4367" display="PYTNA01F4367"/>
    <hyperlink ref="D26" location="PYTNA02F4374" display="PYTNA02F4374"/>
    <hyperlink ref="D27" location="PYTNA03F4399" display="PYTNA03F4399"/>
    <hyperlink ref="D28" location="PYTNA01F4367" display="PYTNA01F4367"/>
    <hyperlink ref="D29" location="PYTNA02F4374" display="PYTNA02F4374"/>
    <hyperlink ref="D30" location="PYTNA03F4399" display="PYTNA03F4399"/>
    <hyperlink ref="D31" location="_2015BTPA_04022018" display="2015BTPA-04022018"/>
    <hyperlink ref="D32" location="_2015BTPA_04022019" display="2015BTPA-04022019"/>
    <hyperlink ref="D33" location="_2015BTPA_04022020" display="2015BTPA-04022020"/>
    <hyperlink ref="D34" location="PYTNA01F4367" display="PYTNA01F4367"/>
    <hyperlink ref="D35" location="PYTNA02F4374" display="PYTNA02F4374"/>
    <hyperlink ref="D36" location="PYTNA03F4399" display="PYTNA03F4399"/>
    <hyperlink ref="D37" location="_2015BTPA_04022020" display="2015BTPA-04022020"/>
    <hyperlink ref="D38" location="_2015BTPA_04022020" display="2015BTPA-04022020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F42"/>
  <sheetViews>
    <sheetView showRowColHeaders="0" zoomScale="95" zoomScaleNormal="9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18" sqref="O18"/>
    </sheetView>
  </sheetViews>
  <sheetFormatPr baseColWidth="10" defaultColWidth="0" defaultRowHeight="15" customHeight="1" zeroHeight="1" x14ac:dyDescent="0.25"/>
  <cols>
    <col min="1" max="1" width="11.42578125" style="44" customWidth="1"/>
    <col min="2" max="2" width="12.42578125" style="44" customWidth="1"/>
    <col min="3" max="3" width="12.7109375" style="44" customWidth="1"/>
    <col min="4" max="4" width="17.5703125" style="44" bestFit="1" customWidth="1"/>
    <col min="5" max="5" width="16.28515625" style="44" customWidth="1"/>
    <col min="6" max="6" width="16.42578125" style="44" customWidth="1"/>
    <col min="7" max="7" width="13.5703125" style="44" customWidth="1"/>
    <col min="8" max="10" width="9.5703125" style="44" customWidth="1"/>
    <col min="11" max="11" width="16.28515625" style="44" customWidth="1"/>
    <col min="12" max="12" width="11.5703125" style="44" customWidth="1"/>
    <col min="13" max="13" width="10.5703125" style="44" customWidth="1"/>
    <col min="14" max="14" width="9.7109375" style="44" customWidth="1"/>
    <col min="15" max="15" width="11.42578125" style="44" customWidth="1"/>
    <col min="16" max="32" width="0" style="44" hidden="1" customWidth="1"/>
    <col min="33" max="16384" width="11.42578125" style="44" hidden="1"/>
  </cols>
  <sheetData>
    <row r="1" spans="1:2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ht="15.75" x14ac:dyDescent="0.25">
      <c r="A6" s="43"/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43"/>
      <c r="P6" s="43"/>
      <c r="Q6" s="43"/>
      <c r="R6" s="43"/>
      <c r="S6" s="43"/>
      <c r="T6" s="43"/>
      <c r="U6" s="43"/>
      <c r="V6" s="43"/>
    </row>
    <row r="7" spans="1:22" ht="15" customHeight="1" x14ac:dyDescent="0.25">
      <c r="A7" s="43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3"/>
      <c r="P7" s="43"/>
      <c r="Q7" s="43"/>
      <c r="R7" s="43"/>
      <c r="S7" s="43"/>
      <c r="T7" s="43"/>
      <c r="U7" s="43"/>
      <c r="V7" s="43"/>
    </row>
    <row r="8" spans="1:22" x14ac:dyDescent="0.25">
      <c r="A8" s="43"/>
      <c r="B8" s="19"/>
      <c r="C8" s="19"/>
      <c r="D8" s="19"/>
      <c r="E8" s="19"/>
      <c r="F8" s="223" t="s">
        <v>210</v>
      </c>
      <c r="G8" s="224"/>
      <c r="H8" s="224"/>
      <c r="I8" s="224"/>
      <c r="J8" s="225"/>
      <c r="K8" s="220" t="s">
        <v>209</v>
      </c>
      <c r="L8" s="221"/>
      <c r="M8" s="221"/>
      <c r="N8" s="222"/>
      <c r="O8" s="43"/>
      <c r="P8" s="43"/>
      <c r="Q8" s="43"/>
      <c r="R8" s="43"/>
      <c r="S8" s="43"/>
      <c r="T8" s="43"/>
      <c r="U8" s="43"/>
      <c r="V8" s="43"/>
    </row>
    <row r="9" spans="1:22" ht="40.5" x14ac:dyDescent="0.25">
      <c r="A9" s="43"/>
      <c r="B9" s="20" t="s">
        <v>12</v>
      </c>
      <c r="C9" s="20" t="s">
        <v>211</v>
      </c>
      <c r="D9" s="20" t="s">
        <v>17</v>
      </c>
      <c r="E9" s="34" t="s">
        <v>35</v>
      </c>
      <c r="F9" s="53" t="s">
        <v>36</v>
      </c>
      <c r="G9" s="53" t="s">
        <v>212</v>
      </c>
      <c r="H9" s="53" t="s">
        <v>213</v>
      </c>
      <c r="I9" s="53" t="s">
        <v>214</v>
      </c>
      <c r="J9" s="53" t="s">
        <v>13</v>
      </c>
      <c r="K9" s="52" t="s">
        <v>38</v>
      </c>
      <c r="L9" s="52" t="s">
        <v>15</v>
      </c>
      <c r="M9" s="52" t="s">
        <v>16</v>
      </c>
      <c r="N9" s="52" t="s">
        <v>13</v>
      </c>
      <c r="O9" s="43"/>
      <c r="P9" s="43"/>
      <c r="Q9" s="43"/>
      <c r="R9" s="43"/>
      <c r="S9" s="43"/>
      <c r="T9" s="43"/>
      <c r="U9" s="43"/>
      <c r="V9" s="43"/>
    </row>
    <row r="10" spans="1:22" x14ac:dyDescent="0.25">
      <c r="A10" s="43"/>
      <c r="B10" s="21">
        <v>42389</v>
      </c>
      <c r="C10" s="24" t="s">
        <v>33</v>
      </c>
      <c r="D10" s="18" t="s">
        <v>202</v>
      </c>
      <c r="E10" s="23" t="s">
        <v>14</v>
      </c>
      <c r="F10" s="23">
        <v>195000000000</v>
      </c>
      <c r="G10" s="22">
        <v>7.2999999999999995E-2</v>
      </c>
      <c r="H10" s="22">
        <f>+G10</f>
        <v>7.2999999999999995E-2</v>
      </c>
      <c r="I10" s="22">
        <v>7.4232473969459561E-2</v>
      </c>
      <c r="J10" s="24">
        <v>1</v>
      </c>
      <c r="K10" s="23">
        <v>195000000000</v>
      </c>
      <c r="L10" s="22" t="s">
        <v>14</v>
      </c>
      <c r="M10" s="22" t="s">
        <v>14</v>
      </c>
      <c r="N10" s="24" t="s">
        <v>14</v>
      </c>
      <c r="O10" s="43"/>
      <c r="P10" s="43"/>
      <c r="Q10" s="43"/>
      <c r="R10" s="43"/>
      <c r="S10" s="43"/>
      <c r="T10" s="43"/>
      <c r="U10" s="43"/>
      <c r="V10" s="43"/>
    </row>
    <row r="11" spans="1:22" x14ac:dyDescent="0.25">
      <c r="A11" s="43"/>
      <c r="B11" s="21">
        <v>42397</v>
      </c>
      <c r="C11" s="24" t="s">
        <v>33</v>
      </c>
      <c r="D11" s="18" t="s">
        <v>203</v>
      </c>
      <c r="E11" s="23" t="s">
        <v>14</v>
      </c>
      <c r="F11" s="23">
        <v>100000000000</v>
      </c>
      <c r="G11" s="22">
        <v>7.5999999999999998E-2</v>
      </c>
      <c r="H11" s="22">
        <f>+G11</f>
        <v>7.5999999999999998E-2</v>
      </c>
      <c r="I11" s="22">
        <v>7.7468737959861769E-2</v>
      </c>
      <c r="J11" s="24">
        <v>1</v>
      </c>
      <c r="K11" s="23">
        <v>100000000000</v>
      </c>
      <c r="L11" s="22" t="s">
        <v>14</v>
      </c>
      <c r="M11" s="22" t="s">
        <v>14</v>
      </c>
      <c r="N11" s="24" t="s">
        <v>14</v>
      </c>
      <c r="O11" s="43"/>
      <c r="P11" s="43"/>
      <c r="Q11" s="43"/>
      <c r="R11" s="43"/>
      <c r="S11" s="43"/>
      <c r="T11" s="43"/>
      <c r="U11" s="43"/>
      <c r="V11" s="43"/>
    </row>
    <row r="12" spans="1:22" x14ac:dyDescent="0.25">
      <c r="A12" s="43"/>
      <c r="B12" s="21">
        <v>42402</v>
      </c>
      <c r="C12" s="24" t="s">
        <v>34</v>
      </c>
      <c r="D12" s="18" t="s">
        <v>199</v>
      </c>
      <c r="E12" s="23">
        <v>5000000000</v>
      </c>
      <c r="F12" s="23" t="s">
        <v>14</v>
      </c>
      <c r="G12" s="22" t="s">
        <v>14</v>
      </c>
      <c r="H12" s="22" t="s">
        <v>14</v>
      </c>
      <c r="I12" s="22" t="s">
        <v>14</v>
      </c>
      <c r="J12" s="22" t="s">
        <v>14</v>
      </c>
      <c r="K12" s="23">
        <v>7040000000</v>
      </c>
      <c r="L12" s="22">
        <v>0.92449999999999999</v>
      </c>
      <c r="M12" s="22">
        <v>0.98199999999999998</v>
      </c>
      <c r="N12" s="24">
        <v>5</v>
      </c>
      <c r="O12" s="43"/>
      <c r="P12" s="43"/>
      <c r="Q12" s="43"/>
      <c r="R12" s="43"/>
      <c r="S12" s="43"/>
      <c r="T12" s="43"/>
      <c r="U12" s="43"/>
      <c r="V12" s="43"/>
    </row>
    <row r="13" spans="1:22" x14ac:dyDescent="0.25">
      <c r="A13" s="43"/>
      <c r="B13" s="21">
        <v>42402</v>
      </c>
      <c r="C13" s="24" t="s">
        <v>34</v>
      </c>
      <c r="D13" s="18" t="s">
        <v>200</v>
      </c>
      <c r="E13" s="23">
        <v>5000000000</v>
      </c>
      <c r="F13" s="23" t="s">
        <v>14</v>
      </c>
      <c r="G13" s="22" t="s">
        <v>14</v>
      </c>
      <c r="H13" s="22" t="s">
        <v>14</v>
      </c>
      <c r="I13" s="22" t="s">
        <v>14</v>
      </c>
      <c r="J13" s="22" t="s">
        <v>14</v>
      </c>
      <c r="K13" s="23">
        <v>1134000000</v>
      </c>
      <c r="L13" s="22">
        <v>0.9</v>
      </c>
      <c r="M13" s="22">
        <v>1</v>
      </c>
      <c r="N13" s="24">
        <v>9</v>
      </c>
      <c r="O13" s="43"/>
      <c r="P13" s="43"/>
      <c r="Q13" s="43"/>
      <c r="R13" s="43"/>
      <c r="S13" s="43"/>
      <c r="T13" s="43"/>
      <c r="U13" s="43"/>
      <c r="V13" s="43"/>
    </row>
    <row r="14" spans="1:22" x14ac:dyDescent="0.25">
      <c r="A14" s="43"/>
      <c r="B14" s="21">
        <v>42416</v>
      </c>
      <c r="C14" s="24" t="s">
        <v>34</v>
      </c>
      <c r="D14" s="18" t="s">
        <v>199</v>
      </c>
      <c r="E14" s="23">
        <v>10000000000</v>
      </c>
      <c r="F14" s="23" t="s">
        <v>14</v>
      </c>
      <c r="G14" s="22" t="s">
        <v>14</v>
      </c>
      <c r="H14" s="22" t="s">
        <v>14</v>
      </c>
      <c r="I14" s="22" t="s">
        <v>14</v>
      </c>
      <c r="J14" s="22" t="s">
        <v>14</v>
      </c>
      <c r="K14" s="23" t="s">
        <v>14</v>
      </c>
      <c r="L14" s="22" t="s">
        <v>14</v>
      </c>
      <c r="M14" s="22" t="s">
        <v>14</v>
      </c>
      <c r="N14" s="24" t="s">
        <v>14</v>
      </c>
      <c r="O14" s="43"/>
      <c r="P14" s="43"/>
      <c r="Q14" s="43"/>
      <c r="R14" s="43"/>
      <c r="S14" s="43"/>
      <c r="T14" s="43"/>
      <c r="U14" s="43"/>
      <c r="V14" s="43"/>
    </row>
    <row r="15" spans="1:22" x14ac:dyDescent="0.25">
      <c r="A15" s="43"/>
      <c r="B15" s="21">
        <v>42416</v>
      </c>
      <c r="C15" s="24" t="s">
        <v>34</v>
      </c>
      <c r="D15" s="18" t="s">
        <v>200</v>
      </c>
      <c r="E15" s="23">
        <v>10000000000</v>
      </c>
      <c r="F15" s="23">
        <v>10000000000</v>
      </c>
      <c r="G15" s="26">
        <v>1.003107</v>
      </c>
      <c r="H15" s="22">
        <v>8.1000000000000003E-2</v>
      </c>
      <c r="I15" s="22">
        <v>8.2627704739570637E-2</v>
      </c>
      <c r="J15" s="24">
        <v>1</v>
      </c>
      <c r="K15" s="23">
        <v>10000000000</v>
      </c>
      <c r="L15" s="26">
        <v>1.003107</v>
      </c>
      <c r="M15" s="22" t="s">
        <v>14</v>
      </c>
      <c r="N15" s="24">
        <v>1</v>
      </c>
      <c r="O15" s="43"/>
      <c r="P15" s="43"/>
      <c r="Q15" s="43"/>
      <c r="R15" s="43"/>
      <c r="S15" s="43"/>
      <c r="T15" s="43"/>
      <c r="U15" s="43"/>
      <c r="V15" s="43"/>
    </row>
    <row r="16" spans="1:22" x14ac:dyDescent="0.25">
      <c r="A16" s="43"/>
      <c r="B16" s="21">
        <v>42437</v>
      </c>
      <c r="C16" s="24" t="s">
        <v>34</v>
      </c>
      <c r="D16" s="18" t="s">
        <v>199</v>
      </c>
      <c r="E16" s="23">
        <v>15000000000</v>
      </c>
      <c r="F16" s="23" t="s">
        <v>14</v>
      </c>
      <c r="G16" s="22" t="s">
        <v>14</v>
      </c>
      <c r="H16" s="22" t="s">
        <v>14</v>
      </c>
      <c r="I16" s="22" t="s">
        <v>14</v>
      </c>
      <c r="J16" s="22" t="s">
        <v>14</v>
      </c>
      <c r="K16" s="23">
        <v>6000000000</v>
      </c>
      <c r="L16" s="22">
        <v>0.98809999999999998</v>
      </c>
      <c r="M16" s="22">
        <v>0.995</v>
      </c>
      <c r="N16" s="24">
        <v>2</v>
      </c>
      <c r="O16" s="43"/>
      <c r="P16" s="43"/>
      <c r="Q16" s="43"/>
      <c r="R16" s="43"/>
      <c r="S16" s="43"/>
      <c r="T16" s="43"/>
      <c r="U16" s="43"/>
      <c r="V16" s="43"/>
    </row>
    <row r="17" spans="1:22" x14ac:dyDescent="0.25">
      <c r="A17" s="43"/>
      <c r="B17" s="21">
        <v>42437</v>
      </c>
      <c r="C17" s="24" t="s">
        <v>34</v>
      </c>
      <c r="D17" s="18" t="s">
        <v>200</v>
      </c>
      <c r="E17" s="23">
        <v>5000000000</v>
      </c>
      <c r="F17" s="23" t="s">
        <v>14</v>
      </c>
      <c r="G17" s="26" t="s">
        <v>14</v>
      </c>
      <c r="H17" s="26" t="s">
        <v>14</v>
      </c>
      <c r="I17" s="22" t="s">
        <v>14</v>
      </c>
      <c r="J17" s="22" t="s">
        <v>14</v>
      </c>
      <c r="K17" s="23">
        <v>5005000000</v>
      </c>
      <c r="L17" s="26">
        <v>0.92630000000000001</v>
      </c>
      <c r="M17" s="22">
        <v>1.0075000000000001</v>
      </c>
      <c r="N17" s="24">
        <v>2</v>
      </c>
      <c r="O17" s="43"/>
      <c r="P17" s="43"/>
      <c r="Q17" s="43"/>
      <c r="R17" s="43"/>
      <c r="S17" s="43"/>
      <c r="T17" s="43"/>
      <c r="U17" s="43"/>
      <c r="V17" s="43"/>
    </row>
    <row r="18" spans="1:22" x14ac:dyDescent="0.25">
      <c r="A18" s="43"/>
      <c r="B18" s="21">
        <v>42451</v>
      </c>
      <c r="C18" s="24" t="s">
        <v>34</v>
      </c>
      <c r="D18" s="18" t="s">
        <v>199</v>
      </c>
      <c r="E18" s="23">
        <v>20000000000</v>
      </c>
      <c r="F18" s="23">
        <v>7564000000</v>
      </c>
      <c r="G18" s="26">
        <v>1.010068</v>
      </c>
      <c r="H18" s="22">
        <v>7.4999999999999997E-2</v>
      </c>
      <c r="I18" s="22">
        <v>7.6349875330924993E-2</v>
      </c>
      <c r="J18" s="24">
        <v>4</v>
      </c>
      <c r="K18" s="23">
        <v>12564000000</v>
      </c>
      <c r="L18" s="22">
        <v>0.99709999999999999</v>
      </c>
      <c r="M18" s="22">
        <v>1.0101</v>
      </c>
      <c r="N18" s="24">
        <v>5</v>
      </c>
      <c r="O18" s="43"/>
      <c r="P18" s="43"/>
      <c r="Q18" s="43"/>
      <c r="R18" s="43"/>
      <c r="S18" s="43"/>
      <c r="T18" s="43"/>
      <c r="U18" s="43"/>
      <c r="V18" s="43"/>
    </row>
    <row r="19" spans="1:22" x14ac:dyDescent="0.25">
      <c r="A19" s="43"/>
      <c r="B19" s="21">
        <v>42451</v>
      </c>
      <c r="C19" s="24" t="s">
        <v>34</v>
      </c>
      <c r="D19" s="18" t="s">
        <v>200</v>
      </c>
      <c r="E19" s="23">
        <v>10000000000</v>
      </c>
      <c r="F19" s="23">
        <v>10000000000</v>
      </c>
      <c r="G19" s="26">
        <v>1.0108999999999999</v>
      </c>
      <c r="H19" s="22">
        <v>8.0963424908382819E-2</v>
      </c>
      <c r="I19" s="22">
        <v>8.260219395160677E-2</v>
      </c>
      <c r="J19" s="24">
        <v>2</v>
      </c>
      <c r="K19" s="23">
        <v>10000000000</v>
      </c>
      <c r="L19" s="22">
        <v>1.0108999999999999</v>
      </c>
      <c r="M19" s="22" t="s">
        <v>14</v>
      </c>
      <c r="N19" s="24">
        <v>2</v>
      </c>
      <c r="O19" s="43"/>
      <c r="P19" s="43"/>
      <c r="Q19" s="43"/>
      <c r="R19" s="43"/>
      <c r="S19" s="43"/>
      <c r="T19" s="43"/>
      <c r="U19" s="43"/>
      <c r="V19" s="43"/>
    </row>
    <row r="20" spans="1:22" x14ac:dyDescent="0.25">
      <c r="A20" s="43"/>
      <c r="B20" s="21">
        <v>42507</v>
      </c>
      <c r="C20" s="24" t="s">
        <v>34</v>
      </c>
      <c r="D20" s="18" t="s">
        <v>199</v>
      </c>
      <c r="E20" s="23">
        <v>10000000000</v>
      </c>
      <c r="F20" s="23">
        <v>4600000000</v>
      </c>
      <c r="G20" s="26">
        <v>1.0215749999999999</v>
      </c>
      <c r="H20" s="22">
        <v>7.4999999999999997E-2</v>
      </c>
      <c r="I20" s="22">
        <v>7.6332530379295341E-2</v>
      </c>
      <c r="J20" s="24">
        <v>2</v>
      </c>
      <c r="K20" s="23">
        <v>14600000000</v>
      </c>
      <c r="L20" s="22">
        <v>1.005611</v>
      </c>
      <c r="M20" s="22">
        <v>1.0215749999999999</v>
      </c>
      <c r="N20" s="24">
        <v>3</v>
      </c>
      <c r="O20" s="43"/>
      <c r="P20" s="43"/>
      <c r="Q20" s="43"/>
      <c r="R20" s="43"/>
      <c r="S20" s="43"/>
      <c r="T20" s="43"/>
      <c r="U20" s="43"/>
      <c r="V20" s="43"/>
    </row>
    <row r="21" spans="1:22" x14ac:dyDescent="0.25">
      <c r="A21" s="43"/>
      <c r="B21" s="21">
        <v>42507</v>
      </c>
      <c r="C21" s="24" t="s">
        <v>34</v>
      </c>
      <c r="D21" s="18" t="s">
        <v>200</v>
      </c>
      <c r="E21" s="23">
        <v>10000000000</v>
      </c>
      <c r="F21" s="23">
        <v>1505000000</v>
      </c>
      <c r="G21" s="26">
        <v>1.023301</v>
      </c>
      <c r="H21" s="22">
        <v>8.1000000000000003E-2</v>
      </c>
      <c r="I21" s="22">
        <v>8.2598915696144123E-2</v>
      </c>
      <c r="J21" s="24">
        <v>2</v>
      </c>
      <c r="K21" s="23">
        <v>1505000000</v>
      </c>
      <c r="L21" s="22">
        <v>1.023301</v>
      </c>
      <c r="M21" s="22">
        <v>1.0243009999999999</v>
      </c>
      <c r="N21" s="24">
        <v>2</v>
      </c>
      <c r="O21" s="43"/>
      <c r="P21" s="43"/>
      <c r="Q21" s="43"/>
      <c r="R21" s="43"/>
      <c r="S21" s="43"/>
      <c r="T21" s="43"/>
      <c r="U21" s="43"/>
      <c r="V21" s="43"/>
    </row>
    <row r="22" spans="1:22" x14ac:dyDescent="0.25">
      <c r="A22" s="43"/>
      <c r="B22" s="21">
        <v>42542</v>
      </c>
      <c r="C22" s="24" t="s">
        <v>34</v>
      </c>
      <c r="D22" s="18" t="s">
        <v>199</v>
      </c>
      <c r="E22" s="23">
        <v>10000000000</v>
      </c>
      <c r="F22" s="23">
        <v>200000000</v>
      </c>
      <c r="G22" s="26">
        <v>1.028767</v>
      </c>
      <c r="H22" s="22">
        <v>7.4999999999999997E-2</v>
      </c>
      <c r="I22" s="22">
        <v>7.6349946856498721E-2</v>
      </c>
      <c r="J22" s="24">
        <v>1</v>
      </c>
      <c r="K22" s="23">
        <v>10200000000</v>
      </c>
      <c r="L22" s="22">
        <v>1.0158669999999999</v>
      </c>
      <c r="M22" s="22">
        <v>1.028767</v>
      </c>
      <c r="N22" s="24">
        <v>2</v>
      </c>
      <c r="O22" s="43"/>
      <c r="P22" s="43"/>
      <c r="Q22" s="43"/>
      <c r="R22" s="43"/>
      <c r="S22" s="43"/>
      <c r="T22" s="43"/>
      <c r="U22" s="43"/>
      <c r="V22" s="43"/>
    </row>
    <row r="23" spans="1:22" x14ac:dyDescent="0.25">
      <c r="A23" s="43"/>
      <c r="B23" s="21">
        <v>42542</v>
      </c>
      <c r="C23" s="24" t="s">
        <v>34</v>
      </c>
      <c r="D23" s="18" t="s">
        <v>200</v>
      </c>
      <c r="E23" s="23">
        <v>10000000000</v>
      </c>
      <c r="F23" s="23">
        <v>5174000000</v>
      </c>
      <c r="G23" s="26">
        <v>1.0310680000000001</v>
      </c>
      <c r="H23" s="22">
        <v>8.1000000000000003E-2</v>
      </c>
      <c r="I23" s="22">
        <v>8.2609286904335028E-2</v>
      </c>
      <c r="J23" s="24">
        <v>6</v>
      </c>
      <c r="K23" s="23">
        <v>5174000000</v>
      </c>
      <c r="L23" s="22">
        <v>1.0310680000000001</v>
      </c>
      <c r="M23" s="22">
        <v>1.031118</v>
      </c>
      <c r="N23" s="24">
        <v>6</v>
      </c>
      <c r="O23" s="43"/>
      <c r="P23" s="43"/>
      <c r="Q23" s="43"/>
      <c r="R23" s="43"/>
      <c r="S23" s="43"/>
      <c r="T23" s="43"/>
      <c r="U23" s="43"/>
      <c r="V23" s="43"/>
    </row>
    <row r="24" spans="1:22" x14ac:dyDescent="0.25">
      <c r="A24" s="43"/>
      <c r="B24" s="21">
        <v>42570</v>
      </c>
      <c r="C24" s="24" t="s">
        <v>34</v>
      </c>
      <c r="D24" s="18" t="s">
        <v>199</v>
      </c>
      <c r="E24" s="23">
        <v>10000000000</v>
      </c>
      <c r="F24" s="23">
        <v>2500000000</v>
      </c>
      <c r="G24" s="26">
        <v>1.034521</v>
      </c>
      <c r="H24" s="22">
        <v>7.4999999999999997E-2</v>
      </c>
      <c r="I24" s="22">
        <v>7.6381358504295352E-2</v>
      </c>
      <c r="J24" s="24">
        <v>3</v>
      </c>
      <c r="K24" s="23">
        <v>12500000000</v>
      </c>
      <c r="L24" s="22">
        <v>1.0300210000000001</v>
      </c>
      <c r="M24" s="26">
        <v>1.034521</v>
      </c>
      <c r="N24" s="24">
        <v>4</v>
      </c>
      <c r="O24" s="43"/>
      <c r="P24" s="43"/>
      <c r="Q24" s="43"/>
      <c r="R24" s="43"/>
      <c r="S24" s="43"/>
      <c r="T24" s="43"/>
      <c r="U24" s="43"/>
      <c r="V24" s="43"/>
    </row>
    <row r="25" spans="1:22" x14ac:dyDescent="0.25">
      <c r="A25" s="43"/>
      <c r="B25" s="21">
        <v>42570</v>
      </c>
      <c r="C25" s="24" t="s">
        <v>34</v>
      </c>
      <c r="D25" s="18" t="s">
        <v>200</v>
      </c>
      <c r="E25" s="23">
        <v>10000000000</v>
      </c>
      <c r="F25" s="23">
        <v>1122000000</v>
      </c>
      <c r="G25" s="26">
        <v>1.037282</v>
      </c>
      <c r="H25" s="22">
        <v>8.1000000000000003E-2</v>
      </c>
      <c r="I25" s="22">
        <v>8.2626602053642292E-2</v>
      </c>
      <c r="J25" s="24">
        <v>5</v>
      </c>
      <c r="K25" s="23">
        <v>1122000000</v>
      </c>
      <c r="L25" s="26">
        <v>1.037282</v>
      </c>
      <c r="M25" s="22" t="s">
        <v>14</v>
      </c>
      <c r="N25" s="24">
        <v>5</v>
      </c>
      <c r="O25" s="43"/>
      <c r="P25" s="43"/>
      <c r="Q25" s="43"/>
      <c r="R25" s="43"/>
      <c r="S25" s="43"/>
      <c r="T25" s="43"/>
      <c r="U25" s="43"/>
      <c r="V25" s="43"/>
    </row>
    <row r="26" spans="1:22" x14ac:dyDescent="0.25">
      <c r="A26" s="43"/>
      <c r="B26" s="21">
        <v>42605</v>
      </c>
      <c r="C26" s="24" t="s">
        <v>34</v>
      </c>
      <c r="D26" s="18" t="s">
        <v>199</v>
      </c>
      <c r="E26" s="23">
        <v>35136000000</v>
      </c>
      <c r="F26" s="23">
        <v>35136000000</v>
      </c>
      <c r="G26" s="26">
        <v>1.0043150000000001</v>
      </c>
      <c r="H26" s="22">
        <v>7.4999999999999997E-2</v>
      </c>
      <c r="I26" s="22">
        <v>7.6381358504295352E-2</v>
      </c>
      <c r="J26" s="24">
        <v>2</v>
      </c>
      <c r="K26" s="23">
        <v>36136000000</v>
      </c>
      <c r="L26" s="26">
        <v>1.0043150000000001</v>
      </c>
      <c r="M26" s="26">
        <v>1.008815</v>
      </c>
      <c r="N26" s="24">
        <v>2</v>
      </c>
      <c r="O26" s="43"/>
      <c r="P26" s="43"/>
      <c r="Q26" s="43"/>
      <c r="R26" s="43"/>
      <c r="S26" s="43"/>
      <c r="T26" s="43"/>
      <c r="U26" s="43"/>
      <c r="V26" s="43"/>
    </row>
    <row r="27" spans="1:22" x14ac:dyDescent="0.25">
      <c r="A27" s="43"/>
      <c r="B27" s="21">
        <v>42605</v>
      </c>
      <c r="C27" s="24" t="s">
        <v>34</v>
      </c>
      <c r="D27" s="18" t="s">
        <v>200</v>
      </c>
      <c r="E27" s="23">
        <v>22199000000</v>
      </c>
      <c r="F27" s="23">
        <v>6048000000</v>
      </c>
      <c r="G27" s="26">
        <v>1.0046600000000001</v>
      </c>
      <c r="H27" s="22">
        <v>8.1000000000000003E-2</v>
      </c>
      <c r="I27" s="22">
        <v>8.2626602053642292E-2</v>
      </c>
      <c r="J27" s="24">
        <v>4</v>
      </c>
      <c r="K27" s="23">
        <v>6048000000</v>
      </c>
      <c r="L27" s="26">
        <v>1.0046600000000001</v>
      </c>
      <c r="M27" s="22" t="s">
        <v>14</v>
      </c>
      <c r="N27" s="24">
        <v>4</v>
      </c>
      <c r="O27" s="43"/>
      <c r="P27" s="43"/>
      <c r="Q27" s="43"/>
      <c r="R27" s="43"/>
      <c r="S27" s="43"/>
      <c r="T27" s="43"/>
      <c r="U27" s="43"/>
      <c r="V27" s="43"/>
    </row>
    <row r="28" spans="1:22" x14ac:dyDescent="0.25">
      <c r="A28" s="43"/>
      <c r="B28" s="21">
        <v>42633</v>
      </c>
      <c r="C28" s="24" t="s">
        <v>34</v>
      </c>
      <c r="D28" s="18" t="s">
        <v>200</v>
      </c>
      <c r="E28" s="23">
        <v>5000000000</v>
      </c>
      <c r="F28" s="23">
        <v>3085000000</v>
      </c>
      <c r="G28" s="26">
        <v>1.0108740000000001</v>
      </c>
      <c r="H28" s="22">
        <v>8.1000000000000003E-2</v>
      </c>
      <c r="I28" s="22">
        <v>8.2626602053642292E-2</v>
      </c>
      <c r="J28" s="24">
        <v>4</v>
      </c>
      <c r="K28" s="23">
        <v>3085000000</v>
      </c>
      <c r="L28" s="26">
        <v>1.0108740000000001</v>
      </c>
      <c r="M28" s="22">
        <v>1.0108999999999999</v>
      </c>
      <c r="N28" s="24">
        <v>4</v>
      </c>
      <c r="O28" s="43"/>
      <c r="P28" s="43"/>
      <c r="Q28" s="43"/>
      <c r="R28" s="43"/>
      <c r="S28" s="43"/>
      <c r="T28" s="43"/>
      <c r="U28" s="43"/>
      <c r="V28" s="43"/>
    </row>
    <row r="29" spans="1:22" x14ac:dyDescent="0.25">
      <c r="A29" s="43"/>
      <c r="B29" s="21">
        <v>42661</v>
      </c>
      <c r="C29" s="24" t="s">
        <v>34</v>
      </c>
      <c r="D29" s="18" t="s">
        <v>200</v>
      </c>
      <c r="E29" s="23">
        <v>5000000000</v>
      </c>
      <c r="F29" s="23">
        <v>5000000000</v>
      </c>
      <c r="G29" s="26">
        <v>1.01712</v>
      </c>
      <c r="H29" s="22">
        <v>8.0951177205802693E-2</v>
      </c>
      <c r="I29" s="22">
        <v>8.2589450478553789E-2</v>
      </c>
      <c r="J29" s="24">
        <v>3</v>
      </c>
      <c r="K29" s="23">
        <v>10160000000</v>
      </c>
      <c r="L29" s="26">
        <v>1.017088</v>
      </c>
      <c r="M29" s="22">
        <v>1.0171209999999999</v>
      </c>
      <c r="N29" s="24">
        <v>5</v>
      </c>
      <c r="O29" s="43"/>
      <c r="P29" s="43"/>
      <c r="Q29" s="43"/>
      <c r="R29" s="43"/>
      <c r="S29" s="43"/>
      <c r="T29" s="43"/>
      <c r="U29" s="43"/>
      <c r="V29" s="43"/>
    </row>
    <row r="30" spans="1:22" x14ac:dyDescent="0.25">
      <c r="A30" s="43"/>
      <c r="B30" s="21">
        <v>42696</v>
      </c>
      <c r="C30" s="24" t="s">
        <v>34</v>
      </c>
      <c r="D30" s="18" t="s">
        <v>200</v>
      </c>
      <c r="E30" s="23">
        <v>8066000000</v>
      </c>
      <c r="F30" s="23">
        <v>3386000000</v>
      </c>
      <c r="G30" s="26">
        <v>1.0248549999999998</v>
      </c>
      <c r="H30" s="22">
        <v>8.0958309295819042E-2</v>
      </c>
      <c r="I30" s="22">
        <v>8.2596871256828311E-2</v>
      </c>
      <c r="J30" s="24">
        <v>7</v>
      </c>
      <c r="K30" s="23">
        <v>3386000000</v>
      </c>
      <c r="L30" s="59">
        <v>1.0248549999999998</v>
      </c>
      <c r="M30" s="59">
        <v>1.025355</v>
      </c>
      <c r="N30" s="24">
        <v>7</v>
      </c>
      <c r="O30" s="43"/>
      <c r="P30" s="43"/>
      <c r="Q30" s="43"/>
      <c r="R30" s="43"/>
      <c r="S30" s="43"/>
      <c r="T30" s="43"/>
      <c r="U30" s="43"/>
      <c r="V30" s="43"/>
    </row>
    <row r="31" spans="1:22" x14ac:dyDescent="0.25">
      <c r="A31" s="43"/>
      <c r="B31" s="57">
        <v>42720</v>
      </c>
      <c r="C31" s="24" t="s">
        <v>33</v>
      </c>
      <c r="D31" s="58" t="s">
        <v>14</v>
      </c>
      <c r="E31" s="45">
        <v>100000000000</v>
      </c>
      <c r="F31" s="45">
        <v>0</v>
      </c>
      <c r="G31" s="58" t="s">
        <v>14</v>
      </c>
      <c r="H31" s="58" t="s">
        <v>14</v>
      </c>
      <c r="I31" s="58" t="s">
        <v>14</v>
      </c>
      <c r="J31" s="58" t="s">
        <v>14</v>
      </c>
      <c r="K31" s="45">
        <v>195000000000</v>
      </c>
      <c r="L31" s="60">
        <v>7.2999999999999995E-2</v>
      </c>
      <c r="M31" s="60">
        <v>8.8999999999999996E-2</v>
      </c>
      <c r="N31" s="24">
        <v>6</v>
      </c>
      <c r="O31" s="43"/>
      <c r="P31" s="43"/>
      <c r="Q31" s="43"/>
      <c r="R31" s="43"/>
      <c r="S31" s="43"/>
      <c r="T31" s="43"/>
      <c r="U31" s="43"/>
      <c r="V31" s="43"/>
    </row>
    <row r="32" spans="1:22" x14ac:dyDescent="0.25">
      <c r="A32" s="43"/>
      <c r="B32" s="57">
        <v>42731</v>
      </c>
      <c r="C32" s="24" t="s">
        <v>33</v>
      </c>
      <c r="D32" s="18" t="s">
        <v>221</v>
      </c>
      <c r="E32" s="45">
        <v>100000000000</v>
      </c>
      <c r="F32" s="45">
        <v>100000000000</v>
      </c>
      <c r="G32" s="60">
        <v>7.1999999999999995E-2</v>
      </c>
      <c r="H32" s="58" t="s">
        <v>14</v>
      </c>
      <c r="I32" s="58" t="s">
        <v>14</v>
      </c>
      <c r="J32" s="58" t="s">
        <v>14</v>
      </c>
      <c r="K32" s="45">
        <v>100000000000</v>
      </c>
      <c r="L32" s="58" t="s">
        <v>14</v>
      </c>
      <c r="M32" s="58" t="s">
        <v>14</v>
      </c>
      <c r="N32" s="58" t="s">
        <v>14</v>
      </c>
      <c r="O32" s="43"/>
      <c r="P32" s="43"/>
      <c r="Q32" s="43"/>
      <c r="R32" s="43"/>
      <c r="S32" s="43"/>
      <c r="T32" s="43"/>
      <c r="U32" s="43"/>
      <c r="V32" s="43"/>
    </row>
    <row r="33" spans="1:22" x14ac:dyDescent="0.25">
      <c r="A33" s="43"/>
      <c r="B33" s="214" t="s">
        <v>218</v>
      </c>
      <c r="C33" s="215"/>
      <c r="D33" s="215"/>
      <c r="E33" s="216"/>
      <c r="F33" s="51">
        <f>SUM(F10:F32)</f>
        <v>490320000000</v>
      </c>
      <c r="G33" s="217"/>
      <c r="H33" s="218"/>
      <c r="I33" s="219"/>
      <c r="J33" s="54"/>
      <c r="K33" s="51">
        <f>SUM(K10:K32)</f>
        <v>745659000000</v>
      </c>
      <c r="L33" s="217"/>
      <c r="M33" s="218"/>
      <c r="N33" s="219"/>
      <c r="O33" s="43"/>
      <c r="P33" s="43"/>
      <c r="Q33" s="43"/>
      <c r="R33" s="43"/>
      <c r="S33" s="43"/>
      <c r="T33" s="43"/>
      <c r="U33" s="43"/>
      <c r="V33" s="43"/>
    </row>
    <row r="34" spans="1:22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ht="15" customHeight="1" x14ac:dyDescent="0.25">
      <c r="A35" s="43"/>
      <c r="B35" s="33" t="s">
        <v>217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15" customHeight="1" x14ac:dyDescent="0.25">
      <c r="A36" s="43"/>
      <c r="B36" s="196" t="s">
        <v>215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43"/>
      <c r="P36" s="43"/>
      <c r="Q36" s="43"/>
      <c r="R36" s="43"/>
      <c r="S36" s="43"/>
      <c r="T36" s="43"/>
      <c r="U36" s="43"/>
      <c r="V36" s="43"/>
    </row>
    <row r="37" spans="1:22" ht="15" customHeight="1" x14ac:dyDescent="0.25">
      <c r="A37" s="43"/>
      <c r="B37" s="196" t="s">
        <v>220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43"/>
      <c r="P37" s="43"/>
      <c r="Q37" s="43"/>
      <c r="R37" s="43"/>
      <c r="S37" s="43"/>
      <c r="T37" s="43"/>
      <c r="U37" s="43"/>
      <c r="V37" s="43"/>
    </row>
    <row r="38" spans="1:22" x14ac:dyDescent="0.25">
      <c r="A38" s="43"/>
      <c r="B38" s="196" t="s">
        <v>216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43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43"/>
      <c r="P39" s="43"/>
      <c r="Q39" s="43"/>
      <c r="R39" s="43"/>
      <c r="S39" s="43"/>
      <c r="T39" s="43"/>
      <c r="U39" s="43"/>
      <c r="V39" s="43"/>
    </row>
    <row r="40" spans="1:22" x14ac:dyDescent="0.25">
      <c r="A40" s="43"/>
      <c r="B40" s="14" t="str">
        <f>+Subastas!B34</f>
        <v>Fuente: Dirección General de Política de Endeudamiento. VEP. MEF.</v>
      </c>
      <c r="C40" s="1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hidden="1" x14ac:dyDescent="0.25">
      <c r="A41" s="43"/>
      <c r="B41" s="13"/>
      <c r="C41" s="1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hidden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</sheetData>
  <autoFilter ref="B9:N33"/>
  <mergeCells count="9">
    <mergeCell ref="B6:N6"/>
    <mergeCell ref="B36:N36"/>
    <mergeCell ref="B38:N39"/>
    <mergeCell ref="B37:N37"/>
    <mergeCell ref="K8:N8"/>
    <mergeCell ref="G33:I33"/>
    <mergeCell ref="L33:N33"/>
    <mergeCell ref="B33:E33"/>
    <mergeCell ref="F8:J8"/>
  </mergeCells>
  <hyperlinks>
    <hyperlink ref="D12" location="PYTNA01F6057" display="PYTNA01F6057"/>
    <hyperlink ref="D13" location="PYTNA02F6064" display="PYTNA02F6064"/>
    <hyperlink ref="D14" location="PYTNA01F6057" display="PYTNA01F6057"/>
    <hyperlink ref="D15" location="PYTNA02F6064" display="PYTNA02F6064"/>
    <hyperlink ref="D10" location="_2016BTPA_20012018" display="2016BTPA-20012018"/>
    <hyperlink ref="D11" location="_2016BTPA_28072019" display="2016BTPA-28072019"/>
    <hyperlink ref="D16" location="PYTNA01F6057" display="PYTNA01F6057"/>
    <hyperlink ref="D17" location="PYTNA02F6064" display="PYTNA02F6064"/>
    <hyperlink ref="D18" location="PYTNA01F6057" display="PYTNA01F6057"/>
    <hyperlink ref="D19" location="PYTNA02F6064" display="PYTNA02F6064"/>
    <hyperlink ref="D20" location="PYTNA01F6057" display="PYTNA01F6057"/>
    <hyperlink ref="D22" location="PYTNA01F6057" display="PYTNA01F6057"/>
    <hyperlink ref="D21" location="PYTNA02F6064" display="PYTNA02F6064"/>
    <hyperlink ref="D23" location="PYTNA02F6064" display="PYTNA02F6064"/>
    <hyperlink ref="D24" location="PYTNA01F6057" display="PYTNA01F6057"/>
    <hyperlink ref="D25" location="PYTNA02F6064" display="PYTNA02F6064"/>
    <hyperlink ref="D26" location="PYTNA01F6057" display="PYTNA01F6057"/>
    <hyperlink ref="D27" location="PYTNA02F6064" display="PYTNA02F6064"/>
    <hyperlink ref="D28" location="PYTNA02F6064" display="PYTNA02F6064"/>
    <hyperlink ref="D29" location="PYTNA02F6064" display="PYTNA02F6064"/>
    <hyperlink ref="D30" location="PYTNA02F6064" display="PYTNA02F6064"/>
    <hyperlink ref="D32" location="_2016BTPA_27122018" display="2016BTPA-27122018"/>
  </hyperlink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9"/>
  <sheetViews>
    <sheetView showGridLines="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G33" sqref="G33"/>
    </sheetView>
  </sheetViews>
  <sheetFormatPr baseColWidth="10" defaultRowHeight="15" x14ac:dyDescent="0.25"/>
  <cols>
    <col min="1" max="2" width="11.42578125" style="44"/>
    <col min="3" max="3" width="17.5703125" style="44" bestFit="1" customWidth="1"/>
    <col min="4" max="4" width="16.28515625" style="44" bestFit="1" customWidth="1"/>
    <col min="5" max="5" width="14.28515625" style="44" bestFit="1" customWidth="1"/>
    <col min="6" max="9" width="11.42578125" style="44"/>
    <col min="10" max="10" width="15.7109375" style="44" bestFit="1" customWidth="1"/>
    <col min="11" max="16384" width="11.42578125" style="44"/>
  </cols>
  <sheetData>
    <row r="6" spans="2:13" ht="15.75" x14ac:dyDescent="0.25">
      <c r="B6" s="195" t="s">
        <v>284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2:13" ht="15.75" x14ac:dyDescent="0.25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2:13" x14ac:dyDescent="0.25">
      <c r="B8" s="19"/>
      <c r="C8" s="19"/>
      <c r="D8" s="19"/>
      <c r="E8" s="223" t="s">
        <v>210</v>
      </c>
      <c r="F8" s="224"/>
      <c r="G8" s="224"/>
      <c r="H8" s="224"/>
      <c r="I8" s="225"/>
      <c r="J8" s="220" t="s">
        <v>209</v>
      </c>
      <c r="K8" s="221"/>
      <c r="L8" s="221"/>
      <c r="M8" s="222"/>
    </row>
    <row r="9" spans="2:13" ht="27.75" x14ac:dyDescent="0.25">
      <c r="B9" s="20" t="s">
        <v>12</v>
      </c>
      <c r="C9" s="20" t="s">
        <v>228</v>
      </c>
      <c r="D9" s="34" t="s">
        <v>35</v>
      </c>
      <c r="E9" s="53" t="s">
        <v>36</v>
      </c>
      <c r="F9" s="53" t="s">
        <v>223</v>
      </c>
      <c r="G9" s="53" t="s">
        <v>283</v>
      </c>
      <c r="H9" s="53" t="s">
        <v>282</v>
      </c>
      <c r="I9" s="53" t="s">
        <v>13</v>
      </c>
      <c r="J9" s="52" t="s">
        <v>38</v>
      </c>
      <c r="K9" s="52" t="s">
        <v>224</v>
      </c>
      <c r="L9" s="52" t="s">
        <v>225</v>
      </c>
      <c r="M9" s="52" t="s">
        <v>13</v>
      </c>
    </row>
    <row r="10" spans="2:13" x14ac:dyDescent="0.25">
      <c r="B10" s="21">
        <v>42878</v>
      </c>
      <c r="C10" s="18" t="s">
        <v>222</v>
      </c>
      <c r="D10" s="23">
        <v>50000000000</v>
      </c>
      <c r="E10" s="23">
        <v>50000000000</v>
      </c>
      <c r="F10" s="141">
        <v>1.0003</v>
      </c>
      <c r="G10" s="141">
        <v>7.2886864621156677E-2</v>
      </c>
      <c r="H10" s="141">
        <v>7.4213668704032912E-2</v>
      </c>
      <c r="I10" s="24">
        <v>6</v>
      </c>
      <c r="J10" s="23">
        <v>104270000000</v>
      </c>
      <c r="K10" s="141">
        <v>1</v>
      </c>
      <c r="L10" s="26">
        <v>1.0027079999999999</v>
      </c>
      <c r="M10" s="24">
        <v>8</v>
      </c>
    </row>
    <row r="11" spans="2:13" x14ac:dyDescent="0.25">
      <c r="B11" s="21">
        <v>42906</v>
      </c>
      <c r="C11" s="18" t="s">
        <v>222</v>
      </c>
      <c r="D11" s="23">
        <v>50000000000</v>
      </c>
      <c r="E11" s="23">
        <v>50000000000</v>
      </c>
      <c r="F11" s="141">
        <v>1.0059</v>
      </c>
      <c r="G11" s="141">
        <v>7.2869652043306324E-2</v>
      </c>
      <c r="H11" s="141">
        <v>7.4177125096321128E-2</v>
      </c>
      <c r="I11" s="24">
        <v>3</v>
      </c>
      <c r="J11" s="23">
        <v>166950000000</v>
      </c>
      <c r="K11" s="141">
        <v>1.005555</v>
      </c>
      <c r="L11" s="26">
        <v>1.0059</v>
      </c>
      <c r="M11" s="24">
        <v>11</v>
      </c>
    </row>
    <row r="12" spans="2:13" x14ac:dyDescent="0.25">
      <c r="B12" s="21">
        <v>42941</v>
      </c>
      <c r="C12" s="18" t="s">
        <v>222</v>
      </c>
      <c r="D12" s="23">
        <v>50000000000</v>
      </c>
      <c r="E12" s="23">
        <v>50000000000</v>
      </c>
      <c r="F12" s="141">
        <v>1.0165</v>
      </c>
      <c r="G12" s="141">
        <v>7.1493946087282198E-2</v>
      </c>
      <c r="H12" s="141">
        <v>7.2590705752372767E-2</v>
      </c>
      <c r="I12" s="24">
        <v>1</v>
      </c>
      <c r="J12" s="23">
        <v>361200000000</v>
      </c>
      <c r="K12" s="26">
        <v>1.0124979999999999</v>
      </c>
      <c r="L12" s="141">
        <v>1.0165</v>
      </c>
      <c r="M12" s="24">
        <v>16</v>
      </c>
    </row>
    <row r="13" spans="2:13" x14ac:dyDescent="0.25">
      <c r="B13" s="21">
        <v>42941</v>
      </c>
      <c r="C13" s="18" t="s">
        <v>227</v>
      </c>
      <c r="D13" s="23">
        <v>40000000000</v>
      </c>
      <c r="E13" s="23">
        <v>40000000000</v>
      </c>
      <c r="F13" s="28">
        <v>1.0149999999999999</v>
      </c>
      <c r="G13" s="141">
        <v>7.6334936399995224E-2</v>
      </c>
      <c r="H13" s="141">
        <v>7.7735701203346289E-2</v>
      </c>
      <c r="I13" s="24">
        <v>1</v>
      </c>
      <c r="J13" s="23">
        <v>287550000000</v>
      </c>
      <c r="K13" s="141">
        <v>0.99</v>
      </c>
      <c r="L13" s="141">
        <v>1.0149999999999999</v>
      </c>
      <c r="M13" s="24">
        <v>19</v>
      </c>
    </row>
    <row r="14" spans="2:13" x14ac:dyDescent="0.25">
      <c r="B14" s="21">
        <v>42969</v>
      </c>
      <c r="C14" s="18" t="s">
        <v>222</v>
      </c>
      <c r="D14" s="23">
        <v>50000000000</v>
      </c>
      <c r="E14" s="23">
        <v>49000000000</v>
      </c>
      <c r="F14" s="26">
        <v>1.033452</v>
      </c>
      <c r="G14" s="141">
        <v>6.7245800598723773E-2</v>
      </c>
      <c r="H14" s="141">
        <v>6.7817345261573805E-2</v>
      </c>
      <c r="I14" s="24">
        <v>1</v>
      </c>
      <c r="J14" s="23">
        <v>100600000000</v>
      </c>
      <c r="K14" s="26">
        <v>1.018052</v>
      </c>
      <c r="L14" s="26">
        <v>1.033452</v>
      </c>
      <c r="M14" s="24">
        <v>5</v>
      </c>
    </row>
    <row r="15" spans="2:13" x14ac:dyDescent="0.25">
      <c r="B15" s="21">
        <v>42969</v>
      </c>
      <c r="C15" s="18" t="s">
        <v>227</v>
      </c>
      <c r="D15" s="23">
        <v>40000000000</v>
      </c>
      <c r="E15" s="23">
        <v>39000000000</v>
      </c>
      <c r="F15" s="26">
        <v>1.0358769999999999</v>
      </c>
      <c r="G15" s="141">
        <v>7.2785626412037924E-2</v>
      </c>
      <c r="H15" s="141">
        <v>7.3950216174125685E-2</v>
      </c>
      <c r="I15" s="24">
        <v>1</v>
      </c>
      <c r="J15" s="23">
        <v>86222000000</v>
      </c>
      <c r="K15" s="26">
        <v>1.008087</v>
      </c>
      <c r="L15" s="26">
        <v>1.0358769999999999</v>
      </c>
      <c r="M15" s="24">
        <v>10</v>
      </c>
    </row>
    <row r="16" spans="2:13" x14ac:dyDescent="0.25">
      <c r="B16" s="21" t="s">
        <v>281</v>
      </c>
      <c r="C16" s="18" t="s">
        <v>222</v>
      </c>
      <c r="D16" s="23">
        <v>50000000000</v>
      </c>
      <c r="E16" s="23">
        <v>50000000000</v>
      </c>
      <c r="F16" s="26">
        <v>1.033536</v>
      </c>
      <c r="G16" s="141">
        <v>6.9277323762991713E-2</v>
      </c>
      <c r="H16" s="141">
        <v>6.9998762011528007E-2</v>
      </c>
      <c r="I16" s="24">
        <v>2</v>
      </c>
      <c r="J16" s="23">
        <v>63240000000</v>
      </c>
      <c r="K16" s="26">
        <v>1.023606</v>
      </c>
      <c r="L16" s="26">
        <v>1.0394159999999999</v>
      </c>
      <c r="M16" s="24">
        <v>7</v>
      </c>
    </row>
    <row r="17" spans="2:13" x14ac:dyDescent="0.25">
      <c r="B17" s="21" t="s">
        <v>281</v>
      </c>
      <c r="C17" s="18" t="s">
        <v>227</v>
      </c>
      <c r="D17" s="23">
        <v>40000000000</v>
      </c>
      <c r="E17" s="23">
        <v>40000000000</v>
      </c>
      <c r="F17" s="26">
        <v>1.041363</v>
      </c>
      <c r="G17" s="141">
        <v>7.2928623571196186E-2</v>
      </c>
      <c r="H17" s="141">
        <v>7.4000462889671326E-2</v>
      </c>
      <c r="I17" s="24">
        <v>5</v>
      </c>
      <c r="J17" s="23">
        <v>81000000000</v>
      </c>
      <c r="K17" s="26">
        <v>1.0121739999999999</v>
      </c>
      <c r="L17" s="26">
        <v>1.0473239999999999</v>
      </c>
      <c r="M17" s="24">
        <v>8</v>
      </c>
    </row>
    <row r="18" spans="2:13" x14ac:dyDescent="0.25">
      <c r="B18" s="62">
        <v>43025</v>
      </c>
      <c r="C18" s="18" t="s">
        <v>222</v>
      </c>
      <c r="D18" s="23">
        <v>50000000000</v>
      </c>
      <c r="E18" s="23">
        <v>50000000000</v>
      </c>
      <c r="F18" s="26">
        <v>1.0392699999999999</v>
      </c>
      <c r="G18" s="141">
        <v>6.9210390668348512E-2</v>
      </c>
      <c r="H18" s="141">
        <v>6.9842824339866633E-2</v>
      </c>
      <c r="I18" s="24">
        <v>7</v>
      </c>
      <c r="J18" s="23">
        <v>126810000000</v>
      </c>
      <c r="K18" s="26">
        <v>1</v>
      </c>
      <c r="L18" s="26">
        <v>1.048962</v>
      </c>
      <c r="M18" s="24">
        <v>13</v>
      </c>
    </row>
    <row r="19" spans="2:13" x14ac:dyDescent="0.25">
      <c r="B19" s="62">
        <v>43025</v>
      </c>
      <c r="C19" s="18" t="s">
        <v>227</v>
      </c>
      <c r="D19" s="23">
        <v>40000000000</v>
      </c>
      <c r="E19" s="23">
        <v>40000000000</v>
      </c>
      <c r="F19" s="26">
        <v>1.047083</v>
      </c>
      <c r="G19" s="141">
        <v>7.301599090574909E-2</v>
      </c>
      <c r="H19" s="63">
        <v>7.4000129103660592E-2</v>
      </c>
      <c r="I19" s="24">
        <v>9</v>
      </c>
      <c r="J19" s="23">
        <v>123070000000</v>
      </c>
      <c r="K19" s="26">
        <v>1</v>
      </c>
      <c r="L19" s="26">
        <v>1.0622609999999999</v>
      </c>
      <c r="M19" s="24">
        <v>17</v>
      </c>
    </row>
    <row r="20" spans="2:13" x14ac:dyDescent="0.25">
      <c r="B20" s="62" t="s">
        <v>280</v>
      </c>
      <c r="C20" s="18" t="s">
        <v>229</v>
      </c>
      <c r="D20" s="23">
        <v>24000000000</v>
      </c>
      <c r="E20" s="23">
        <v>24000000000</v>
      </c>
      <c r="F20" s="26"/>
      <c r="G20" s="141">
        <v>7.0000000000000007E-2</v>
      </c>
      <c r="H20" s="63"/>
      <c r="I20" s="24"/>
      <c r="J20" s="23"/>
      <c r="K20" s="26"/>
      <c r="L20" s="26"/>
      <c r="M20" s="24"/>
    </row>
    <row r="21" spans="2:13" x14ac:dyDescent="0.25">
      <c r="B21" s="62" t="s">
        <v>280</v>
      </c>
      <c r="C21" s="18" t="s">
        <v>230</v>
      </c>
      <c r="D21" s="23">
        <v>100000000000</v>
      </c>
      <c r="E21" s="23">
        <v>100000000000</v>
      </c>
      <c r="F21" s="26"/>
      <c r="G21" s="141">
        <v>7.0999999999999994E-2</v>
      </c>
      <c r="H21" s="63"/>
      <c r="I21" s="24"/>
      <c r="J21" s="23"/>
      <c r="K21" s="26"/>
      <c r="L21" s="26"/>
      <c r="M21" s="24"/>
    </row>
    <row r="22" spans="2:13" x14ac:dyDescent="0.25">
      <c r="B22" s="62" t="s">
        <v>280</v>
      </c>
      <c r="C22" s="18" t="s">
        <v>231</v>
      </c>
      <c r="D22" s="23">
        <v>100000000000</v>
      </c>
      <c r="E22" s="23">
        <v>100000000000</v>
      </c>
      <c r="F22" s="26"/>
      <c r="G22" s="141">
        <v>7.2000000000000008E-2</v>
      </c>
      <c r="H22" s="63"/>
      <c r="I22" s="24"/>
      <c r="J22" s="23"/>
      <c r="K22" s="26"/>
      <c r="L22" s="26"/>
      <c r="M22" s="24"/>
    </row>
    <row r="23" spans="2:13" x14ac:dyDescent="0.25">
      <c r="B23" s="62">
        <v>43053</v>
      </c>
      <c r="C23" s="18" t="s">
        <v>222</v>
      </c>
      <c r="D23" s="23">
        <v>51000000000</v>
      </c>
      <c r="E23" s="23">
        <v>51000000000</v>
      </c>
      <c r="F23" s="26">
        <v>1.0472379999999999</v>
      </c>
      <c r="G23" s="141">
        <v>6.8312558438733004E-2</v>
      </c>
      <c r="H23" s="63">
        <v>6.8699999999999997E-2</v>
      </c>
      <c r="I23" s="24">
        <v>4</v>
      </c>
      <c r="J23" s="23">
        <v>88900000000</v>
      </c>
      <c r="K23" s="26">
        <v>1.04321</v>
      </c>
      <c r="L23" s="26">
        <v>1.049885</v>
      </c>
      <c r="M23" s="24">
        <v>9</v>
      </c>
    </row>
    <row r="24" spans="2:13" x14ac:dyDescent="0.25">
      <c r="B24" s="62">
        <v>43053</v>
      </c>
      <c r="C24" s="18" t="s">
        <v>227</v>
      </c>
      <c r="D24" s="23">
        <v>40000000000</v>
      </c>
      <c r="E24" s="23">
        <v>40000000000</v>
      </c>
      <c r="F24" s="26">
        <v>1.057388</v>
      </c>
      <c r="G24" s="141">
        <v>7.2014027366583605E-2</v>
      </c>
      <c r="H24" s="63">
        <v>7.2800000000000004E-2</v>
      </c>
      <c r="I24" s="24">
        <v>3</v>
      </c>
      <c r="J24" s="23">
        <v>65500000000</v>
      </c>
      <c r="K24" s="26">
        <v>1.0315479999999999</v>
      </c>
      <c r="L24" s="26">
        <v>1.0643480000000001</v>
      </c>
      <c r="M24" s="24">
        <v>9</v>
      </c>
    </row>
    <row r="25" spans="2:13" x14ac:dyDescent="0.25">
      <c r="B25" s="21">
        <v>43081</v>
      </c>
      <c r="C25" s="18" t="s">
        <v>227</v>
      </c>
      <c r="D25" s="23">
        <v>38735000000</v>
      </c>
      <c r="E25" s="23">
        <v>38735000000</v>
      </c>
      <c r="F25" s="26">
        <v>1.063185</v>
      </c>
      <c r="G25" s="141">
        <v>7.2082743800273311E-2</v>
      </c>
      <c r="H25" s="141">
        <v>7.2800000000000004E-2</v>
      </c>
      <c r="I25" s="24">
        <v>11</v>
      </c>
      <c r="J25" s="23">
        <v>81355000000</v>
      </c>
      <c r="K25" s="26">
        <v>1.030435</v>
      </c>
      <c r="L25" s="26">
        <v>1.074435</v>
      </c>
      <c r="M25" s="24">
        <v>17</v>
      </c>
    </row>
    <row r="26" spans="2:13" x14ac:dyDescent="0.25">
      <c r="B26" s="214" t="s">
        <v>218</v>
      </c>
      <c r="C26" s="215"/>
      <c r="D26" s="216"/>
      <c r="E26" s="51">
        <v>811735000000</v>
      </c>
      <c r="F26" s="217"/>
      <c r="G26" s="218"/>
      <c r="H26" s="171"/>
      <c r="I26" s="172"/>
      <c r="J26" s="51">
        <v>1736667000000</v>
      </c>
      <c r="K26" s="217"/>
      <c r="L26" s="218"/>
      <c r="M26" s="219"/>
    </row>
    <row r="27" spans="2:13" x14ac:dyDescent="0.25">
      <c r="B27" s="33"/>
      <c r="C27" s="43"/>
      <c r="D27" s="182"/>
      <c r="E27" s="43"/>
      <c r="F27" s="43"/>
      <c r="G27" s="43"/>
      <c r="H27" s="43"/>
      <c r="I27" s="43"/>
      <c r="J27" s="43"/>
      <c r="K27" s="43"/>
      <c r="L27" s="43"/>
      <c r="M27" s="43"/>
    </row>
    <row r="28" spans="2:13" x14ac:dyDescent="0.25">
      <c r="B28" s="196" t="s">
        <v>279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</row>
    <row r="29" spans="2:13" x14ac:dyDescent="0.25">
      <c r="B29" s="181" t="str">
        <f>+Subastas!B34</f>
        <v>Fuente: Dirección General de Política de Endeudamiento. VEP. MEF.</v>
      </c>
    </row>
  </sheetData>
  <mergeCells count="7">
    <mergeCell ref="B28:M28"/>
    <mergeCell ref="B6:M6"/>
    <mergeCell ref="E8:I8"/>
    <mergeCell ref="J8:M8"/>
    <mergeCell ref="B26:D26"/>
    <mergeCell ref="F26:G26"/>
    <mergeCell ref="K26:M26"/>
  </mergeCells>
  <hyperlinks>
    <hyperlink ref="C10" location="PYTNA01F7667" display="PYTNA01F7667"/>
    <hyperlink ref="C11" location="PYTNA01F7667" display="PYTNA01F7667"/>
    <hyperlink ref="C12" location="PYTNA01F7667" display="PYTNA01F7667"/>
    <hyperlink ref="C13" location="PYTNA02F7674" display="PYTNA02F7674"/>
    <hyperlink ref="C14" location="PYTNA01F7667" display="PYTNA01F7667"/>
    <hyperlink ref="C15" location="PYTNA02F7674" display="PYTNA02F7674"/>
    <hyperlink ref="C16" location="PYTNA01F7667" display="PYTNA01F7667"/>
    <hyperlink ref="C17" location="PYTNA02F7674" display="PYTNA02F7674"/>
    <hyperlink ref="C18" location="PYTNA01F7667" display="PYTNA01F7667"/>
    <hyperlink ref="C19" location="PYTNA02F7674" display="PYTNA02F7674"/>
    <hyperlink ref="C20" location="C.F.!D180" display="2017BTPA-09112021"/>
    <hyperlink ref="C21" location="C.F.!D181" display="2017BTPA-09112022"/>
    <hyperlink ref="C22" location="C.F.!D182" display="2017BTPA-09112023"/>
    <hyperlink ref="C23" location="C.F.!D178" display="PYTNA01F7667"/>
    <hyperlink ref="C24" location="C.F.!D179" display="PYTNA02F7674"/>
    <hyperlink ref="C25" location="C.F.!D179" display="PYTNA02F7674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M350"/>
  <sheetViews>
    <sheetView zoomScale="90" zoomScaleNormal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8" sqref="B28:L28"/>
    </sheetView>
  </sheetViews>
  <sheetFormatPr baseColWidth="10" defaultColWidth="0" defaultRowHeight="15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6.28515625" style="44" customWidth="1"/>
    <col min="5" max="5" width="28" style="44" customWidth="1"/>
    <col min="6" max="6" width="19" style="44" customWidth="1"/>
    <col min="7" max="7" width="13" style="44" customWidth="1"/>
    <col min="8" max="8" width="13.28515625" style="44" customWidth="1"/>
    <col min="9" max="9" width="15.7109375" style="44" customWidth="1"/>
    <col min="10" max="10" width="11.5703125" style="44" customWidth="1"/>
    <col min="11" max="11" width="10.5703125" style="44" customWidth="1"/>
    <col min="12" max="12" width="9.7109375" style="44" customWidth="1"/>
    <col min="13" max="39" width="0" style="44" hidden="1" customWidth="1"/>
    <col min="40" max="16384" width="11.42578125" style="44" hidden="1"/>
  </cols>
  <sheetData>
    <row r="1" spans="1:19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x14ac:dyDescent="0.25">
      <c r="A7" s="43"/>
      <c r="B7" s="195" t="s">
        <v>234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43"/>
      <c r="N7" s="43"/>
      <c r="O7" s="43"/>
      <c r="P7" s="43"/>
      <c r="Q7" s="43"/>
      <c r="R7" s="43"/>
      <c r="S7" s="43"/>
    </row>
    <row r="8" spans="1:19" ht="15.75" x14ac:dyDescent="0.25">
      <c r="A8" s="43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43"/>
      <c r="N8" s="43"/>
      <c r="O8" s="43"/>
      <c r="P8" s="43"/>
      <c r="Q8" s="43"/>
      <c r="R8" s="43"/>
      <c r="S8" s="43"/>
    </row>
    <row r="9" spans="1:19" x14ac:dyDescent="0.25">
      <c r="A9" s="43"/>
      <c r="B9" s="19"/>
      <c r="C9" s="19"/>
      <c r="D9" s="19"/>
      <c r="E9" s="223" t="s">
        <v>210</v>
      </c>
      <c r="F9" s="224"/>
      <c r="G9" s="224"/>
      <c r="H9" s="225"/>
      <c r="I9" s="220" t="s">
        <v>209</v>
      </c>
      <c r="J9" s="221"/>
      <c r="K9" s="221"/>
      <c r="L9" s="222"/>
      <c r="M9" s="43"/>
      <c r="N9" s="43"/>
      <c r="O9" s="43"/>
      <c r="P9" s="43"/>
      <c r="Q9" s="43"/>
      <c r="R9" s="43"/>
      <c r="S9" s="43"/>
    </row>
    <row r="10" spans="1:19" ht="25.5" x14ac:dyDescent="0.25">
      <c r="A10" s="43"/>
      <c r="B10" s="20" t="s">
        <v>12</v>
      </c>
      <c r="C10" s="20" t="s">
        <v>228</v>
      </c>
      <c r="D10" s="34" t="s">
        <v>35</v>
      </c>
      <c r="E10" s="53" t="s">
        <v>36</v>
      </c>
      <c r="F10" s="53" t="s">
        <v>223</v>
      </c>
      <c r="G10" s="53" t="s">
        <v>232</v>
      </c>
      <c r="H10" s="53" t="s">
        <v>13</v>
      </c>
      <c r="I10" s="52" t="s">
        <v>38</v>
      </c>
      <c r="J10" s="52" t="s">
        <v>224</v>
      </c>
      <c r="K10" s="52" t="s">
        <v>225</v>
      </c>
      <c r="L10" s="52" t="s">
        <v>13</v>
      </c>
      <c r="M10" s="43"/>
      <c r="N10" s="43"/>
      <c r="O10" s="43"/>
      <c r="P10" s="43"/>
      <c r="Q10" s="43"/>
      <c r="R10" s="43"/>
      <c r="S10" s="43"/>
    </row>
    <row r="11" spans="1:19" x14ac:dyDescent="0.25">
      <c r="A11" s="43"/>
      <c r="B11" s="21">
        <v>43137</v>
      </c>
      <c r="C11" s="64" t="s">
        <v>235</v>
      </c>
      <c r="D11" s="23">
        <v>150000000000</v>
      </c>
      <c r="E11" s="23">
        <v>150000000000</v>
      </c>
      <c r="F11" s="26">
        <v>1.017404</v>
      </c>
      <c r="G11" s="22">
        <v>6.9999800672964865E-2</v>
      </c>
      <c r="H11" s="24">
        <v>12</v>
      </c>
      <c r="I11" s="23">
        <v>172945000000</v>
      </c>
      <c r="J11" s="26">
        <v>1.017404</v>
      </c>
      <c r="K11" s="26">
        <v>1.042</v>
      </c>
      <c r="L11" s="24">
        <v>12</v>
      </c>
      <c r="M11" s="43"/>
      <c r="N11" s="43"/>
      <c r="O11" s="43"/>
      <c r="P11" s="43"/>
      <c r="Q11" s="43"/>
      <c r="R11" s="43"/>
      <c r="S11" s="43"/>
    </row>
    <row r="12" spans="1:19" x14ac:dyDescent="0.25">
      <c r="A12" s="43"/>
      <c r="B12" s="21">
        <v>43165</v>
      </c>
      <c r="C12" s="64" t="s">
        <v>235</v>
      </c>
      <c r="D12" s="23">
        <v>160000000000</v>
      </c>
      <c r="E12" s="23">
        <v>160000000000</v>
      </c>
      <c r="F12" s="26">
        <v>1.022818</v>
      </c>
      <c r="G12" s="22">
        <v>6.9999906766365902E-2</v>
      </c>
      <c r="H12" s="24">
        <v>12</v>
      </c>
      <c r="I12" s="23">
        <v>228280000000</v>
      </c>
      <c r="J12" s="26">
        <v>1.022818</v>
      </c>
      <c r="K12" s="26">
        <v>1.052818</v>
      </c>
      <c r="L12" s="24">
        <v>12</v>
      </c>
      <c r="M12" s="43"/>
      <c r="N12" s="43"/>
      <c r="O12" s="43"/>
      <c r="P12" s="43"/>
      <c r="Q12" s="43"/>
      <c r="R12" s="43"/>
      <c r="S12" s="43"/>
    </row>
    <row r="13" spans="1:19" x14ac:dyDescent="0.25">
      <c r="A13" s="43"/>
      <c r="B13" s="21">
        <v>43207</v>
      </c>
      <c r="C13" s="64" t="s">
        <v>235</v>
      </c>
      <c r="D13" s="23">
        <v>40000000000</v>
      </c>
      <c r="E13" s="23">
        <v>40000000000</v>
      </c>
      <c r="F13" s="26">
        <v>1.047939</v>
      </c>
      <c r="G13" s="22">
        <v>6.5104264945014215E-2</v>
      </c>
      <c r="H13" s="24">
        <v>1</v>
      </c>
      <c r="I13" s="23">
        <v>123025000000</v>
      </c>
      <c r="J13" s="26">
        <v>1.030939</v>
      </c>
      <c r="K13" s="26">
        <v>1.047939</v>
      </c>
      <c r="L13" s="24">
        <v>10</v>
      </c>
      <c r="M13" s="43"/>
      <c r="N13" s="43"/>
      <c r="O13" s="43"/>
      <c r="P13" s="43"/>
      <c r="Q13" s="43"/>
      <c r="R13" s="43"/>
      <c r="S13" s="43"/>
    </row>
    <row r="14" spans="1:19" x14ac:dyDescent="0.25">
      <c r="A14" s="43"/>
      <c r="B14" s="21">
        <v>43242</v>
      </c>
      <c r="C14" s="64" t="s">
        <v>235</v>
      </c>
      <c r="D14" s="23">
        <v>30000000000</v>
      </c>
      <c r="E14" s="23">
        <v>28000000000</v>
      </c>
      <c r="F14" s="26">
        <v>1.02176</v>
      </c>
      <c r="G14" s="22">
        <v>6.3825367579487369E-2</v>
      </c>
      <c r="H14" s="24">
        <v>1</v>
      </c>
      <c r="I14" s="23">
        <v>67000000000</v>
      </c>
      <c r="J14" s="26">
        <v>1.0026630000000001</v>
      </c>
      <c r="K14" s="26">
        <v>1.02176</v>
      </c>
      <c r="L14" s="24">
        <v>5</v>
      </c>
      <c r="M14" s="43"/>
      <c r="N14" s="43"/>
      <c r="O14" s="43"/>
      <c r="P14" s="43"/>
      <c r="Q14" s="43"/>
      <c r="R14" s="43"/>
      <c r="S14" s="43"/>
    </row>
    <row r="15" spans="1:19" x14ac:dyDescent="0.25">
      <c r="A15" s="43"/>
      <c r="B15" s="57">
        <v>43270</v>
      </c>
      <c r="C15" s="64" t="s">
        <v>235</v>
      </c>
      <c r="D15" s="45">
        <v>30000000000</v>
      </c>
      <c r="E15" s="45">
        <v>30000000000</v>
      </c>
      <c r="F15" s="58">
        <v>1.0238229999999999</v>
      </c>
      <c r="G15" s="74">
        <v>6.4870375475474903E-2</v>
      </c>
      <c r="H15" s="24">
        <v>1</v>
      </c>
      <c r="I15" s="45">
        <v>67000000000</v>
      </c>
      <c r="J15" s="58">
        <v>1.007989</v>
      </c>
      <c r="K15" s="58">
        <v>1.0238229999999999</v>
      </c>
      <c r="L15" s="24">
        <v>4</v>
      </c>
      <c r="M15" s="43"/>
      <c r="N15" s="43"/>
      <c r="O15" s="43"/>
      <c r="P15" s="43"/>
      <c r="Q15" s="43"/>
      <c r="R15" s="43"/>
      <c r="S15" s="43"/>
    </row>
    <row r="16" spans="1:19" x14ac:dyDescent="0.25">
      <c r="A16" s="43"/>
      <c r="B16" s="68">
        <v>43270</v>
      </c>
      <c r="C16" s="69" t="s">
        <v>236</v>
      </c>
      <c r="D16" s="70">
        <v>100000000000</v>
      </c>
      <c r="E16" s="70">
        <v>100000000000</v>
      </c>
      <c r="F16" s="71">
        <v>1.0167999999999999</v>
      </c>
      <c r="G16" s="72">
        <v>7.4377870654546596E-2</v>
      </c>
      <c r="H16" s="73">
        <v>4</v>
      </c>
      <c r="I16" s="70">
        <v>260500000000</v>
      </c>
      <c r="J16" s="71">
        <v>1</v>
      </c>
      <c r="K16" s="71">
        <v>1.02</v>
      </c>
      <c r="L16" s="73">
        <v>7</v>
      </c>
      <c r="M16" s="43"/>
      <c r="N16" s="43"/>
      <c r="O16" s="43"/>
      <c r="P16" s="43"/>
      <c r="Q16" s="43"/>
      <c r="R16" s="43"/>
      <c r="S16" s="43"/>
    </row>
    <row r="17" spans="1:19" x14ac:dyDescent="0.25">
      <c r="A17" s="43"/>
      <c r="B17" s="57">
        <v>43298</v>
      </c>
      <c r="C17" s="64" t="s">
        <v>235</v>
      </c>
      <c r="D17" s="45">
        <v>30000000000</v>
      </c>
      <c r="E17" s="45">
        <v>30000000000</v>
      </c>
      <c r="F17" s="58">
        <v>1.0306200000000001</v>
      </c>
      <c r="G17" s="74">
        <v>6.4398807545146597E-2</v>
      </c>
      <c r="H17" s="24">
        <v>1</v>
      </c>
      <c r="I17" s="45">
        <v>60000000000</v>
      </c>
      <c r="J17" s="58">
        <v>1.0138149999999999</v>
      </c>
      <c r="K17" s="58">
        <v>1.0306200000000001</v>
      </c>
      <c r="L17" s="24">
        <v>2</v>
      </c>
      <c r="M17" s="43"/>
      <c r="N17" s="43"/>
      <c r="O17" s="43"/>
      <c r="P17" s="43"/>
      <c r="Q17" s="43"/>
      <c r="R17" s="43"/>
      <c r="S17" s="43"/>
    </row>
    <row r="18" spans="1:19" x14ac:dyDescent="0.25">
      <c r="A18" s="43"/>
      <c r="B18" s="57">
        <v>43298</v>
      </c>
      <c r="C18" s="64" t="s">
        <v>236</v>
      </c>
      <c r="D18" s="45">
        <v>30000000000</v>
      </c>
      <c r="E18" s="45">
        <v>30000000000</v>
      </c>
      <c r="F18" s="58">
        <v>1.0358000000000001</v>
      </c>
      <c r="G18" s="74">
        <v>7.1992744974186396E-2</v>
      </c>
      <c r="H18" s="24">
        <v>1</v>
      </c>
      <c r="I18" s="45">
        <v>73368000000</v>
      </c>
      <c r="J18" s="58">
        <v>1.020629</v>
      </c>
      <c r="K18" s="58">
        <v>1.0358000000000001</v>
      </c>
      <c r="L18" s="24">
        <v>7</v>
      </c>
      <c r="M18" s="43"/>
      <c r="N18" s="43"/>
      <c r="O18" s="43"/>
      <c r="P18" s="43"/>
      <c r="Q18" s="43"/>
      <c r="R18" s="43"/>
      <c r="S18" s="43"/>
    </row>
    <row r="19" spans="1:19" x14ac:dyDescent="0.25">
      <c r="A19" s="43"/>
      <c r="B19" s="75">
        <v>43333</v>
      </c>
      <c r="C19" s="64" t="s">
        <v>235</v>
      </c>
      <c r="D19" s="45">
        <v>30000000000</v>
      </c>
      <c r="E19" s="45">
        <v>30000000000</v>
      </c>
      <c r="F19" s="58">
        <v>1.0389729999999999</v>
      </c>
      <c r="G19" s="74">
        <v>6.3856303579603702E-2</v>
      </c>
      <c r="H19" s="24">
        <v>1</v>
      </c>
      <c r="I19" s="45">
        <v>68000000000</v>
      </c>
      <c r="J19" s="58">
        <v>1.0371729999999999</v>
      </c>
      <c r="K19" s="58">
        <v>1.0389729999999999</v>
      </c>
      <c r="L19" s="24">
        <v>3</v>
      </c>
      <c r="M19" s="43"/>
      <c r="N19" s="43"/>
      <c r="O19" s="43"/>
      <c r="P19" s="43"/>
      <c r="Q19" s="43"/>
      <c r="R19" s="43"/>
      <c r="S19" s="43"/>
    </row>
    <row r="20" spans="1:19" x14ac:dyDescent="0.25">
      <c r="A20" s="43"/>
      <c r="B20" s="75">
        <v>43333</v>
      </c>
      <c r="C20" s="64" t="s">
        <v>236</v>
      </c>
      <c r="D20" s="45">
        <v>21555000000</v>
      </c>
      <c r="E20" s="45">
        <v>21555000000</v>
      </c>
      <c r="F20" s="58">
        <v>1.0459399999999999</v>
      </c>
      <c r="G20" s="74">
        <v>7.1499549542869204E-2</v>
      </c>
      <c r="H20" s="24">
        <v>1</v>
      </c>
      <c r="I20" s="45">
        <v>22015000000</v>
      </c>
      <c r="J20" s="58">
        <v>1.013341</v>
      </c>
      <c r="K20" s="58">
        <v>1.0459399999999999</v>
      </c>
      <c r="L20" s="24">
        <v>4</v>
      </c>
      <c r="M20" s="43"/>
      <c r="N20" s="43"/>
      <c r="O20" s="43"/>
      <c r="P20" s="43"/>
      <c r="Q20" s="43"/>
      <c r="R20" s="43"/>
      <c r="S20" s="43"/>
    </row>
    <row r="21" spans="1:19" x14ac:dyDescent="0.25">
      <c r="A21" s="43"/>
      <c r="B21" s="75" t="s">
        <v>237</v>
      </c>
      <c r="C21" s="64" t="s">
        <v>235</v>
      </c>
      <c r="D21" s="45">
        <v>30000000000</v>
      </c>
      <c r="E21" s="45">
        <v>30000000000</v>
      </c>
      <c r="F21" s="58">
        <v>1.046799</v>
      </c>
      <c r="G21" s="74">
        <v>6.3058367944313992E-2</v>
      </c>
      <c r="H21" s="24">
        <v>2</v>
      </c>
      <c r="I21" s="45">
        <v>66300000000</v>
      </c>
      <c r="J21" s="58">
        <v>1.028071</v>
      </c>
      <c r="K21" s="58">
        <v>1.046799</v>
      </c>
      <c r="L21" s="24">
        <v>6</v>
      </c>
      <c r="M21" s="43"/>
      <c r="N21" s="43"/>
      <c r="O21" s="43"/>
      <c r="P21" s="43"/>
      <c r="Q21" s="43"/>
      <c r="R21" s="43"/>
      <c r="S21" s="43"/>
    </row>
    <row r="22" spans="1:19" x14ac:dyDescent="0.25">
      <c r="A22" s="43"/>
      <c r="B22" s="75">
        <v>43396</v>
      </c>
      <c r="C22" s="64" t="s">
        <v>238</v>
      </c>
      <c r="D22" s="45">
        <v>30000000000</v>
      </c>
      <c r="E22" s="45">
        <v>30000000000</v>
      </c>
      <c r="F22" s="58">
        <v>1.02</v>
      </c>
      <c r="G22" s="74">
        <v>7.6107233404668795E-2</v>
      </c>
      <c r="H22" s="24">
        <v>1</v>
      </c>
      <c r="I22" s="45">
        <v>30000000000</v>
      </c>
      <c r="J22" s="58">
        <v>1.02</v>
      </c>
      <c r="K22" s="58">
        <v>1.02</v>
      </c>
      <c r="L22" s="24">
        <v>1</v>
      </c>
      <c r="M22" s="43"/>
      <c r="N22" s="43"/>
      <c r="O22" s="43"/>
      <c r="P22" s="43"/>
      <c r="Q22" s="43"/>
      <c r="R22" s="43"/>
      <c r="S22" s="43"/>
    </row>
    <row r="23" spans="1:19" x14ac:dyDescent="0.25">
      <c r="A23" s="43"/>
      <c r="B23" s="62">
        <v>43424</v>
      </c>
      <c r="C23" s="64" t="s">
        <v>235</v>
      </c>
      <c r="D23" s="23">
        <v>22000000000</v>
      </c>
      <c r="E23" s="23">
        <v>3305000000</v>
      </c>
      <c r="F23" s="26">
        <v>1.00482</v>
      </c>
      <c r="G23" s="22">
        <v>6.9063267705476897E-2</v>
      </c>
      <c r="H23" s="24">
        <v>4</v>
      </c>
      <c r="I23" s="23">
        <v>25305000000</v>
      </c>
      <c r="J23" s="26">
        <v>1.0023200000000001</v>
      </c>
      <c r="K23" s="26">
        <v>1.00482</v>
      </c>
      <c r="L23" s="24">
        <v>5</v>
      </c>
      <c r="M23" s="43"/>
      <c r="N23" s="43"/>
      <c r="O23" s="43"/>
      <c r="P23" s="43"/>
      <c r="Q23" s="43"/>
      <c r="R23" s="43"/>
      <c r="S23" s="43"/>
    </row>
    <row r="24" spans="1:19" hidden="1" x14ac:dyDescent="0.25">
      <c r="A24" s="43"/>
      <c r="B24" s="62">
        <v>43424</v>
      </c>
      <c r="C24" s="64" t="s">
        <v>238</v>
      </c>
      <c r="D24" s="23">
        <v>30000000000</v>
      </c>
      <c r="E24" s="23">
        <v>30000000000</v>
      </c>
      <c r="F24" s="26">
        <v>1.0060770000000001</v>
      </c>
      <c r="G24" s="22">
        <v>7.8999988729794801E-2</v>
      </c>
      <c r="H24" s="24">
        <v>1</v>
      </c>
      <c r="I24" s="23">
        <v>30000000000</v>
      </c>
      <c r="J24" s="26">
        <v>1.0060770000000001</v>
      </c>
      <c r="K24" s="26">
        <v>1.0060770000000001</v>
      </c>
      <c r="L24" s="24">
        <v>1</v>
      </c>
      <c r="M24" s="43"/>
      <c r="N24" s="43"/>
      <c r="O24" s="43"/>
      <c r="P24" s="43"/>
      <c r="Q24" s="43"/>
      <c r="R24" s="43"/>
      <c r="S24" s="43"/>
    </row>
    <row r="25" spans="1:19" x14ac:dyDescent="0.25">
      <c r="A25" s="43"/>
      <c r="B25" s="62">
        <v>43452</v>
      </c>
      <c r="C25" s="64" t="s">
        <v>235</v>
      </c>
      <c r="D25" s="23">
        <v>18695000000</v>
      </c>
      <c r="E25" s="23">
        <v>18695000000</v>
      </c>
      <c r="F25" s="26">
        <v>1.007835</v>
      </c>
      <c r="G25" s="22">
        <v>6.9962396101931335E-2</v>
      </c>
      <c r="H25" s="24">
        <v>2</v>
      </c>
      <c r="I25" s="23">
        <v>20795000000</v>
      </c>
      <c r="J25" s="26">
        <v>1.007735</v>
      </c>
      <c r="K25" s="26">
        <v>1.007935</v>
      </c>
      <c r="L25" s="24">
        <v>3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43"/>
      <c r="B26" s="214" t="s">
        <v>218</v>
      </c>
      <c r="C26" s="215"/>
      <c r="D26" s="216"/>
      <c r="E26" s="51">
        <f>SUM(E11:E25)</f>
        <v>731555000000</v>
      </c>
      <c r="F26" s="217"/>
      <c r="G26" s="218"/>
      <c r="H26" s="67"/>
      <c r="I26" s="51">
        <f>SUM(I11:I25)</f>
        <v>1314533000000</v>
      </c>
      <c r="J26" s="217"/>
      <c r="K26" s="218"/>
      <c r="L26" s="219"/>
      <c r="M26" s="43"/>
      <c r="N26" s="43"/>
      <c r="O26" s="43"/>
      <c r="P26" s="43"/>
      <c r="Q26" s="43"/>
      <c r="R26" s="43"/>
      <c r="S26" s="43"/>
    </row>
    <row r="27" spans="1:19" x14ac:dyDescent="0.25">
      <c r="A27" s="43"/>
      <c r="B27" s="33"/>
      <c r="C27" s="43"/>
      <c r="D27" s="184"/>
      <c r="E27" s="76"/>
      <c r="F27" s="77"/>
      <c r="G27" s="43"/>
      <c r="H27" s="7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43"/>
      <c r="B28" s="196" t="s">
        <v>233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43"/>
      <c r="N28" s="43"/>
      <c r="O28" s="43"/>
      <c r="P28" s="43"/>
      <c r="Q28" s="43"/>
      <c r="R28" s="43"/>
      <c r="S28" s="43"/>
    </row>
    <row r="29" spans="1:19" s="43" customFormat="1" x14ac:dyDescent="0.25">
      <c r="B29" s="14" t="str">
        <f>+Subastas!B34</f>
        <v>Fuente: Dirección General de Política de Endeudamiento. VEP. MEF.</v>
      </c>
      <c r="E29" s="78"/>
      <c r="H29" s="80"/>
    </row>
    <row r="30" spans="1:19" s="43" customFormat="1" x14ac:dyDescent="0.25">
      <c r="B30" s="13"/>
      <c r="E30" s="78"/>
      <c r="G30" s="76"/>
    </row>
    <row r="31" spans="1:19" s="43" customFormat="1" x14ac:dyDescent="0.25"/>
    <row r="32" spans="1:19" s="43" customFormat="1" x14ac:dyDescent="0.25">
      <c r="D32" s="78"/>
      <c r="E32" s="79"/>
    </row>
    <row r="33" spans="2:12" s="43" customFormat="1" x14ac:dyDescent="0.25">
      <c r="D33" s="93"/>
    </row>
    <row r="34" spans="2:12" s="43" customFormat="1" x14ac:dyDescent="0.25"/>
    <row r="35" spans="2:12" s="43" customFormat="1" x14ac:dyDescent="0.25"/>
    <row r="36" spans="2:12" s="43" customFormat="1" x14ac:dyDescent="0.25"/>
    <row r="37" spans="2:12" s="43" customFormat="1" x14ac:dyDescent="0.25"/>
    <row r="38" spans="2:12" s="43" customFormat="1" x14ac:dyDescent="0.25"/>
    <row r="39" spans="2:12" s="43" customFormat="1" x14ac:dyDescent="0.25"/>
    <row r="40" spans="2:12" s="43" customFormat="1" x14ac:dyDescent="0.25"/>
    <row r="41" spans="2:12" s="43" customFormat="1" x14ac:dyDescent="0.25"/>
    <row r="42" spans="2:12" s="43" customFormat="1" x14ac:dyDescent="0.25"/>
    <row r="43" spans="2:12" s="43" customFormat="1" x14ac:dyDescent="0.25"/>
    <row r="44" spans="2:12" s="43" customFormat="1" x14ac:dyDescent="0.25"/>
    <row r="45" spans="2:12" s="43" customFormat="1" x14ac:dyDescent="0.25"/>
    <row r="46" spans="2:12" s="43" customFormat="1" x14ac:dyDescent="0.25"/>
    <row r="47" spans="2:12" s="43" customFormat="1" x14ac:dyDescent="0.25"/>
    <row r="48" spans="2:12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spans="2:12" x14ac:dyDescent="0.25"/>
    <row r="338" spans="2:12" x14ac:dyDescent="0.25"/>
    <row r="339" spans="2:12" x14ac:dyDescent="0.25"/>
    <row r="340" spans="2:12" x14ac:dyDescent="0.25"/>
    <row r="341" spans="2:12" x14ac:dyDescent="0.25"/>
    <row r="342" spans="2:12" x14ac:dyDescent="0.25"/>
    <row r="343" spans="2:12" x14ac:dyDescent="0.25"/>
    <row r="344" spans="2:12" x14ac:dyDescent="0.25"/>
    <row r="345" spans="2:12" x14ac:dyDescent="0.25"/>
    <row r="346" spans="2:12" x14ac:dyDescent="0.25"/>
    <row r="347" spans="2:12" x14ac:dyDescent="0.25"/>
    <row r="348" spans="2:12" x14ac:dyDescent="0.25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</row>
    <row r="349" spans="2:12" x14ac:dyDescent="0.25"/>
    <row r="350" spans="2:12" x14ac:dyDescent="0.25"/>
  </sheetData>
  <mergeCells count="7">
    <mergeCell ref="B28:L28"/>
    <mergeCell ref="B7:L7"/>
    <mergeCell ref="E9:H9"/>
    <mergeCell ref="I9:L9"/>
    <mergeCell ref="B26:D26"/>
    <mergeCell ref="F26:G26"/>
    <mergeCell ref="J26:L26"/>
  </mergeCells>
  <hyperlinks>
    <hyperlink ref="C11" location="C.F.!D183" display="PYTNA01F8236"/>
    <hyperlink ref="C12" location="C.F.!D183" display="PYTNA01F8236"/>
    <hyperlink ref="C13" location="C.F.!D183" display="PYTNA01F8236"/>
    <hyperlink ref="C14" location="C.F.!D183" display="PYTNA01F8236"/>
    <hyperlink ref="C15" location="C.F.!D183" display="PYTNA01F8236"/>
    <hyperlink ref="C16" location="C.F.!D184" display="PYTNA01F8541"/>
    <hyperlink ref="C17" location="C.F.!D183" display="PYTNA01F8236"/>
    <hyperlink ref="C18" location="C.F.!D184" display="PYTNA01F8541"/>
    <hyperlink ref="C19" location="C.F.!D183" display="PYTNA01F8236"/>
    <hyperlink ref="C20" location="C.F.!D184" display="PYTNA01F8541"/>
    <hyperlink ref="C21" location="C.F.!D183" display="PYTNA01F8236"/>
    <hyperlink ref="C22" location="C.F.!D185" display="PYTNA01F8731"/>
    <hyperlink ref="C24" location="C.F.!D185" display="PYTNA01F8731"/>
    <hyperlink ref="C23" location="C.F.!D183" display="PYTNA01F8236"/>
    <hyperlink ref="C25" location="C.F.!D183" display="PYTNA01F8236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M371"/>
  <sheetViews>
    <sheetView showGridLines="0" topLeftCell="A3" zoomScale="80" zoomScaleNormal="80" workbookViewId="0">
      <pane xSplit="1" ySplit="9" topLeftCell="B12" activePane="bottomRight" state="frozen"/>
      <selection activeCell="A3" sqref="A3"/>
      <selection pane="topRight" activeCell="B3" sqref="B3"/>
      <selection pane="bottomLeft" activeCell="A12" sqref="A12"/>
      <selection pane="bottomRight" activeCell="F49" sqref="F49"/>
    </sheetView>
  </sheetViews>
  <sheetFormatPr baseColWidth="10" defaultColWidth="0" defaultRowHeight="15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6.28515625" style="44" customWidth="1"/>
    <col min="5" max="5" width="28" style="44" customWidth="1"/>
    <col min="6" max="6" width="19" style="44" customWidth="1"/>
    <col min="7" max="7" width="13" style="44" customWidth="1"/>
    <col min="8" max="8" width="13.28515625" style="44" customWidth="1"/>
    <col min="9" max="9" width="15.7109375" style="44" customWidth="1"/>
    <col min="10" max="10" width="11.5703125" style="44" customWidth="1"/>
    <col min="11" max="11" width="10.5703125" style="44" customWidth="1"/>
    <col min="12" max="12" width="9.7109375" style="44" customWidth="1"/>
    <col min="13" max="39" width="0" style="44" hidden="1" customWidth="1"/>
    <col min="40" max="16384" width="11.42578125" style="44" hidden="1"/>
  </cols>
  <sheetData>
    <row r="1" spans="1:19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5.75" x14ac:dyDescent="0.25">
      <c r="A8" s="43"/>
      <c r="B8" s="195" t="s">
        <v>239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43"/>
      <c r="N8" s="43"/>
      <c r="O8" s="43"/>
      <c r="P8" s="43"/>
      <c r="Q8" s="43"/>
      <c r="R8" s="43"/>
      <c r="S8" s="43"/>
    </row>
    <row r="9" spans="1:19" ht="15.75" x14ac:dyDescent="0.25">
      <c r="A9" s="4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43"/>
      <c r="N9" s="43"/>
      <c r="O9" s="43"/>
      <c r="P9" s="43"/>
      <c r="Q9" s="43"/>
      <c r="R9" s="43"/>
      <c r="S9" s="43"/>
    </row>
    <row r="10" spans="1:19" x14ac:dyDescent="0.25">
      <c r="A10" s="43"/>
      <c r="B10" s="19"/>
      <c r="C10" s="19"/>
      <c r="D10" s="19"/>
      <c r="E10" s="223" t="s">
        <v>210</v>
      </c>
      <c r="F10" s="224"/>
      <c r="G10" s="224"/>
      <c r="H10" s="225"/>
      <c r="I10" s="220" t="s">
        <v>209</v>
      </c>
      <c r="J10" s="221"/>
      <c r="K10" s="221"/>
      <c r="L10" s="222"/>
      <c r="M10" s="43"/>
      <c r="N10" s="43"/>
      <c r="O10" s="43"/>
      <c r="P10" s="43"/>
      <c r="Q10" s="43"/>
      <c r="R10" s="43"/>
      <c r="S10" s="43"/>
    </row>
    <row r="11" spans="1:19" ht="25.5" x14ac:dyDescent="0.25">
      <c r="A11" s="43"/>
      <c r="B11" s="20" t="s">
        <v>12</v>
      </c>
      <c r="C11" s="20" t="s">
        <v>228</v>
      </c>
      <c r="D11" s="34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2" t="s">
        <v>38</v>
      </c>
      <c r="J11" s="52" t="s">
        <v>224</v>
      </c>
      <c r="K11" s="52" t="s">
        <v>225</v>
      </c>
      <c r="L11" s="52" t="s">
        <v>13</v>
      </c>
      <c r="M11" s="43"/>
      <c r="N11" s="43"/>
      <c r="O11" s="43"/>
      <c r="P11" s="43"/>
      <c r="Q11" s="43"/>
      <c r="R11" s="43"/>
      <c r="S11" s="43"/>
    </row>
    <row r="12" spans="1:19" x14ac:dyDescent="0.25">
      <c r="A12" s="43"/>
      <c r="B12" s="21">
        <v>43501</v>
      </c>
      <c r="C12" s="18" t="s">
        <v>235</v>
      </c>
      <c r="D12" s="23">
        <v>50000000000</v>
      </c>
      <c r="E12" s="23">
        <v>50000000000</v>
      </c>
      <c r="F12" s="26">
        <v>1.0250570000000001</v>
      </c>
      <c r="G12" s="22">
        <v>6.7068877579419928E-2</v>
      </c>
      <c r="H12" s="24">
        <v>1</v>
      </c>
      <c r="I12" s="23">
        <v>53000000000</v>
      </c>
      <c r="J12" s="26">
        <v>1.0172099999999999</v>
      </c>
      <c r="K12" s="26">
        <v>1.0250570000000001</v>
      </c>
      <c r="L12" s="24">
        <v>4</v>
      </c>
      <c r="M12" s="43"/>
      <c r="N12" s="43"/>
      <c r="O12" s="43"/>
      <c r="P12" s="43"/>
      <c r="Q12" s="43"/>
      <c r="R12" s="43"/>
      <c r="S12" s="43"/>
    </row>
    <row r="13" spans="1:19" x14ac:dyDescent="0.25">
      <c r="A13" s="43"/>
      <c r="B13" s="21">
        <v>43501</v>
      </c>
      <c r="C13" s="18" t="s">
        <v>240</v>
      </c>
      <c r="D13" s="23">
        <v>50000000000</v>
      </c>
      <c r="E13" s="23">
        <v>50000000000</v>
      </c>
      <c r="F13" s="26">
        <v>1.0243660000000001</v>
      </c>
      <c r="G13" s="22">
        <v>7.0395741878549606E-2</v>
      </c>
      <c r="H13" s="24">
        <v>2</v>
      </c>
      <c r="I13" s="23">
        <v>51800000000</v>
      </c>
      <c r="J13" s="26">
        <v>1.0177020000000001</v>
      </c>
      <c r="K13" s="26">
        <v>1.0244</v>
      </c>
      <c r="L13" s="24">
        <v>3</v>
      </c>
      <c r="M13" s="43"/>
      <c r="N13" s="43"/>
      <c r="O13" s="43"/>
      <c r="P13" s="43"/>
      <c r="Q13" s="43"/>
      <c r="R13" s="43"/>
      <c r="S13" s="43"/>
    </row>
    <row r="14" spans="1:19" x14ac:dyDescent="0.25">
      <c r="A14" s="43"/>
      <c r="B14" s="21">
        <v>43501</v>
      </c>
      <c r="C14" s="18" t="s">
        <v>236</v>
      </c>
      <c r="D14" s="23">
        <v>50000000000</v>
      </c>
      <c r="E14" s="23">
        <v>50000000000</v>
      </c>
      <c r="F14" s="26">
        <v>1.02</v>
      </c>
      <c r="G14" s="22">
        <v>7.5567984706079144E-2</v>
      </c>
      <c r="H14" s="24">
        <v>3</v>
      </c>
      <c r="I14" s="23">
        <v>72600000000</v>
      </c>
      <c r="J14" s="26">
        <v>1.02</v>
      </c>
      <c r="K14" s="26">
        <v>1.04</v>
      </c>
      <c r="L14" s="24">
        <v>3</v>
      </c>
      <c r="M14" s="43"/>
      <c r="N14" s="43"/>
      <c r="O14" s="43"/>
      <c r="P14" s="43"/>
      <c r="Q14" s="43"/>
      <c r="R14" s="43"/>
      <c r="S14" s="43"/>
    </row>
    <row r="15" spans="1:19" x14ac:dyDescent="0.25">
      <c r="A15" s="43"/>
      <c r="B15" s="21">
        <v>43501</v>
      </c>
      <c r="C15" s="18" t="s">
        <v>238</v>
      </c>
      <c r="D15" s="23">
        <v>50000000000</v>
      </c>
      <c r="E15" s="23">
        <v>50000000000</v>
      </c>
      <c r="F15" s="26">
        <v>1.0228999999999999</v>
      </c>
      <c r="G15" s="22">
        <v>7.8983659386194241E-2</v>
      </c>
      <c r="H15" s="24">
        <v>1</v>
      </c>
      <c r="I15" s="23">
        <v>65009000000</v>
      </c>
      <c r="J15" s="26">
        <v>1.0227889999999999</v>
      </c>
      <c r="K15" s="26">
        <v>1.0228999999999999</v>
      </c>
      <c r="L15" s="24">
        <v>3</v>
      </c>
      <c r="M15" s="43"/>
      <c r="N15" s="43"/>
      <c r="O15" s="43"/>
      <c r="P15" s="43"/>
      <c r="Q15" s="43"/>
      <c r="R15" s="43"/>
      <c r="S15" s="43"/>
    </row>
    <row r="16" spans="1:19" x14ac:dyDescent="0.25">
      <c r="A16" s="43"/>
      <c r="B16" s="21">
        <v>43529</v>
      </c>
      <c r="C16" s="18" t="str">
        <f>C12</f>
        <v>PYTNA01F8236</v>
      </c>
      <c r="D16" s="23">
        <v>50000000000</v>
      </c>
      <c r="E16" s="45">
        <v>2250000000</v>
      </c>
      <c r="F16" s="58">
        <v>1.0231239999999999</v>
      </c>
      <c r="G16" s="74">
        <v>6.981250566784955E-2</v>
      </c>
      <c r="H16" s="24">
        <v>2</v>
      </c>
      <c r="I16" s="45">
        <v>2250000000</v>
      </c>
      <c r="J16" s="58">
        <v>1.0231239999999999</v>
      </c>
      <c r="K16" s="58">
        <v>1.0251239999999999</v>
      </c>
      <c r="L16" s="24">
        <v>2</v>
      </c>
      <c r="M16" s="43"/>
      <c r="N16" s="43"/>
      <c r="O16" s="43"/>
      <c r="P16" s="43"/>
      <c r="Q16" s="43"/>
      <c r="R16" s="43"/>
      <c r="S16" s="43"/>
    </row>
    <row r="17" spans="1:19" x14ac:dyDescent="0.25">
      <c r="A17" s="43"/>
      <c r="B17" s="21">
        <v>43529</v>
      </c>
      <c r="C17" s="18" t="str">
        <f t="shared" ref="C17:C19" si="0">C13</f>
        <v>PYTNA02F9159</v>
      </c>
      <c r="D17" s="23">
        <v>50000000000</v>
      </c>
      <c r="E17" s="70">
        <v>1250000000</v>
      </c>
      <c r="F17" s="71">
        <v>1.0242709999999999</v>
      </c>
      <c r="G17" s="72">
        <v>7.1758382326390119E-2</v>
      </c>
      <c r="H17" s="73">
        <v>2</v>
      </c>
      <c r="I17" s="70">
        <v>1250000000</v>
      </c>
      <c r="J17" s="71">
        <v>1.0242709999999999</v>
      </c>
      <c r="K17" s="71">
        <v>1.0251239999999999</v>
      </c>
      <c r="L17" s="73">
        <v>2</v>
      </c>
      <c r="M17" s="43"/>
      <c r="N17" s="43"/>
      <c r="O17" s="43"/>
      <c r="P17" s="43"/>
      <c r="Q17" s="43"/>
      <c r="R17" s="43"/>
      <c r="S17" s="43"/>
    </row>
    <row r="18" spans="1:19" x14ac:dyDescent="0.25">
      <c r="A18" s="43"/>
      <c r="B18" s="21">
        <v>43529</v>
      </c>
      <c r="C18" s="18" t="str">
        <f t="shared" si="0"/>
        <v>PYTNA01F8541</v>
      </c>
      <c r="D18" s="23">
        <v>50000000000</v>
      </c>
      <c r="E18" s="45">
        <v>30070000000</v>
      </c>
      <c r="F18" s="58">
        <v>1.017198</v>
      </c>
      <c r="G18" s="74">
        <v>7.7298074793952704E-2</v>
      </c>
      <c r="H18" s="24">
        <v>3</v>
      </c>
      <c r="I18" s="45">
        <v>30070000000</v>
      </c>
      <c r="J18" s="58">
        <v>1.017198</v>
      </c>
      <c r="K18" s="58">
        <v>1.036181</v>
      </c>
      <c r="L18" s="24">
        <v>3</v>
      </c>
      <c r="M18" s="43"/>
      <c r="N18" s="43"/>
      <c r="O18" s="43"/>
      <c r="P18" s="43"/>
      <c r="Q18" s="43"/>
      <c r="R18" s="43"/>
      <c r="S18" s="43"/>
    </row>
    <row r="19" spans="1:19" x14ac:dyDescent="0.25">
      <c r="A19" s="43"/>
      <c r="B19" s="21">
        <v>43529</v>
      </c>
      <c r="C19" s="18" t="str">
        <f t="shared" si="0"/>
        <v>PYTNA01F8731</v>
      </c>
      <c r="D19" s="23">
        <v>50000000000</v>
      </c>
      <c r="E19" s="45">
        <v>50000000</v>
      </c>
      <c r="F19" s="58">
        <v>1.0388649999999999</v>
      </c>
      <c r="G19" s="74">
        <v>7.7544376330794473E-2</v>
      </c>
      <c r="H19" s="24">
        <v>1</v>
      </c>
      <c r="I19" s="45">
        <v>50000000</v>
      </c>
      <c r="J19" s="58">
        <v>1.0388649999999999</v>
      </c>
      <c r="K19" s="58">
        <v>1.0388649999999999</v>
      </c>
      <c r="L19" s="24">
        <v>1</v>
      </c>
      <c r="M19" s="43"/>
      <c r="N19" s="43"/>
      <c r="O19" s="43"/>
      <c r="P19" s="43"/>
      <c r="Q19" s="43"/>
      <c r="R19" s="43"/>
      <c r="S19" s="43"/>
    </row>
    <row r="20" spans="1:19" x14ac:dyDescent="0.25">
      <c r="A20" s="43"/>
      <c r="B20" s="75" t="s">
        <v>241</v>
      </c>
      <c r="C20" s="18" t="s">
        <v>235</v>
      </c>
      <c r="D20" s="45">
        <v>20000000000</v>
      </c>
      <c r="E20" s="45">
        <v>20000000000</v>
      </c>
      <c r="F20" s="58">
        <v>1.0331459999999999</v>
      </c>
      <c r="G20" s="74">
        <v>6.9100469146527552E-2</v>
      </c>
      <c r="H20" s="24">
        <v>2</v>
      </c>
      <c r="I20" s="45">
        <v>28100000000</v>
      </c>
      <c r="J20" s="58">
        <v>1.0307459999999999</v>
      </c>
      <c r="K20" s="58">
        <v>1.0349269999999999</v>
      </c>
      <c r="L20" s="24">
        <v>4</v>
      </c>
      <c r="M20" s="43"/>
      <c r="N20" s="43"/>
      <c r="O20" s="43"/>
      <c r="P20" s="43"/>
      <c r="Q20" s="43"/>
      <c r="R20" s="43"/>
      <c r="S20" s="43"/>
    </row>
    <row r="21" spans="1:19" x14ac:dyDescent="0.25">
      <c r="A21" s="43"/>
      <c r="B21" s="75" t="s">
        <v>241</v>
      </c>
      <c r="C21" s="18" t="s">
        <v>240</v>
      </c>
      <c r="D21" s="45">
        <v>20000000000</v>
      </c>
      <c r="E21" s="45">
        <v>20000000000</v>
      </c>
      <c r="F21" s="58">
        <v>1.0326250000000001</v>
      </c>
      <c r="G21" s="74">
        <v>7.1758283631290734E-2</v>
      </c>
      <c r="H21" s="24">
        <v>2</v>
      </c>
      <c r="I21" s="45">
        <v>25700000000</v>
      </c>
      <c r="J21" s="58">
        <v>1.031625</v>
      </c>
      <c r="K21" s="58">
        <v>1.0347979999999999</v>
      </c>
      <c r="L21" s="24">
        <v>3</v>
      </c>
      <c r="M21" s="43"/>
      <c r="N21" s="43"/>
      <c r="O21" s="43"/>
      <c r="P21" s="43"/>
      <c r="Q21" s="43"/>
      <c r="R21" s="43"/>
      <c r="S21" s="43"/>
    </row>
    <row r="22" spans="1:19" x14ac:dyDescent="0.25">
      <c r="A22" s="43"/>
      <c r="B22" s="75" t="s">
        <v>241</v>
      </c>
      <c r="C22" s="18" t="s">
        <v>236</v>
      </c>
      <c r="D22" s="45">
        <v>20000000000</v>
      </c>
      <c r="E22" s="45">
        <v>20000000000</v>
      </c>
      <c r="F22" s="58">
        <v>1.0371239999999999</v>
      </c>
      <c r="G22" s="74">
        <v>7.5132630889755664E-2</v>
      </c>
      <c r="H22" s="24">
        <v>1</v>
      </c>
      <c r="I22" s="45">
        <v>22000000000</v>
      </c>
      <c r="J22" s="58">
        <v>1.036124</v>
      </c>
      <c r="K22" s="58">
        <v>1.0371239999999999</v>
      </c>
      <c r="L22" s="24">
        <v>2</v>
      </c>
      <c r="M22" s="43"/>
      <c r="N22" s="43"/>
      <c r="O22" s="43"/>
      <c r="P22" s="43"/>
      <c r="Q22" s="43"/>
      <c r="R22" s="43"/>
      <c r="S22" s="43"/>
    </row>
    <row r="23" spans="1:19" x14ac:dyDescent="0.25">
      <c r="A23" s="43"/>
      <c r="B23" s="75" t="s">
        <v>241</v>
      </c>
      <c r="C23" s="18" t="s">
        <v>238</v>
      </c>
      <c r="D23" s="45">
        <v>20000000000</v>
      </c>
      <c r="E23" s="45">
        <v>20000000000</v>
      </c>
      <c r="F23" s="58">
        <v>1.037981</v>
      </c>
      <c r="G23" s="74">
        <v>7.8999966189387455E-2</v>
      </c>
      <c r="H23" s="24">
        <v>2</v>
      </c>
      <c r="I23" s="45">
        <v>20010000000</v>
      </c>
      <c r="J23" s="58">
        <v>1.037981</v>
      </c>
      <c r="K23" s="58">
        <v>1.037981</v>
      </c>
      <c r="L23" s="24">
        <v>2</v>
      </c>
      <c r="M23" s="43"/>
      <c r="N23" s="43"/>
      <c r="O23" s="43"/>
      <c r="P23" s="43"/>
      <c r="Q23" s="43"/>
      <c r="R23" s="43"/>
      <c r="S23" s="43"/>
    </row>
    <row r="24" spans="1:19" x14ac:dyDescent="0.25">
      <c r="A24" s="43"/>
      <c r="B24" s="75">
        <v>43606</v>
      </c>
      <c r="C24" s="18" t="s">
        <v>235</v>
      </c>
      <c r="D24" s="45">
        <v>7750000000</v>
      </c>
      <c r="E24" s="45">
        <v>7750000000</v>
      </c>
      <c r="F24" s="58">
        <v>1.0034730000000001</v>
      </c>
      <c r="G24" s="74">
        <v>6.9557237954459006E-2</v>
      </c>
      <c r="H24" s="24">
        <v>3</v>
      </c>
      <c r="I24" s="45">
        <v>12950000000</v>
      </c>
      <c r="J24" s="58">
        <v>1.0034730000000001</v>
      </c>
      <c r="K24" s="58">
        <v>1.012473</v>
      </c>
      <c r="L24" s="24">
        <v>3</v>
      </c>
      <c r="M24" s="43"/>
      <c r="N24" s="43"/>
      <c r="O24" s="43"/>
      <c r="P24" s="43"/>
      <c r="Q24" s="43"/>
      <c r="R24" s="43"/>
      <c r="S24" s="43"/>
    </row>
    <row r="25" spans="1:19" x14ac:dyDescent="0.25">
      <c r="A25" s="43"/>
      <c r="B25" s="75">
        <v>43606</v>
      </c>
      <c r="C25" s="18" t="s">
        <v>236</v>
      </c>
      <c r="D25" s="45">
        <v>19930000000</v>
      </c>
      <c r="E25" s="45">
        <v>19930000000</v>
      </c>
      <c r="F25" s="58">
        <v>1.0335760000000001</v>
      </c>
      <c r="G25" s="74">
        <v>7.730129642682472E-2</v>
      </c>
      <c r="H25" s="24">
        <v>2</v>
      </c>
      <c r="I25" s="45">
        <v>20030000000</v>
      </c>
      <c r="J25" s="58">
        <v>1.0335760000000001</v>
      </c>
      <c r="K25" s="58">
        <v>1.05</v>
      </c>
      <c r="L25" s="24">
        <v>2</v>
      </c>
      <c r="M25" s="43"/>
      <c r="N25" s="43"/>
      <c r="O25" s="43"/>
      <c r="P25" s="43"/>
      <c r="Q25" s="43"/>
      <c r="R25" s="43"/>
      <c r="S25" s="43"/>
    </row>
    <row r="26" spans="1:19" x14ac:dyDescent="0.25">
      <c r="A26" s="43"/>
      <c r="B26" s="75">
        <v>43606</v>
      </c>
      <c r="C26" s="18" t="s">
        <v>238</v>
      </c>
      <c r="D26" s="45">
        <v>9950000000</v>
      </c>
      <c r="E26" s="45">
        <v>9950000000</v>
      </c>
      <c r="F26" s="58">
        <v>1.0060439999999999</v>
      </c>
      <c r="G26" s="74">
        <v>7.8999956913549385E-2</v>
      </c>
      <c r="H26" s="24">
        <v>2</v>
      </c>
      <c r="I26" s="45">
        <v>9975000000</v>
      </c>
      <c r="J26" s="58">
        <v>1.0060439999999999</v>
      </c>
      <c r="K26" s="58">
        <v>1.0060439999999999</v>
      </c>
      <c r="L26" s="24">
        <v>2</v>
      </c>
      <c r="M26" s="43"/>
      <c r="N26" s="43"/>
      <c r="O26" s="43"/>
      <c r="P26" s="43"/>
      <c r="Q26" s="43"/>
      <c r="R26" s="43"/>
      <c r="S26" s="43"/>
    </row>
    <row r="27" spans="1:19" x14ac:dyDescent="0.25">
      <c r="A27" s="43"/>
      <c r="B27" s="62">
        <v>43634</v>
      </c>
      <c r="C27" s="18" t="s">
        <v>235</v>
      </c>
      <c r="D27" s="23">
        <v>10000000000</v>
      </c>
      <c r="E27" s="23">
        <v>10000000000</v>
      </c>
      <c r="F27" s="26">
        <v>1.0099989999999999</v>
      </c>
      <c r="G27" s="22">
        <v>6.9026786104374696E-2</v>
      </c>
      <c r="H27" s="24">
        <v>2</v>
      </c>
      <c r="I27" s="23">
        <v>11500000000</v>
      </c>
      <c r="J27" s="26">
        <v>1.0077989999999999</v>
      </c>
      <c r="K27" s="26">
        <v>1.0099989999999999</v>
      </c>
      <c r="L27" s="24">
        <v>3</v>
      </c>
      <c r="M27" s="43"/>
      <c r="N27" s="43"/>
      <c r="O27" s="43"/>
      <c r="P27" s="43"/>
      <c r="Q27" s="43"/>
      <c r="R27" s="43"/>
      <c r="S27" s="43"/>
    </row>
    <row r="28" spans="1:19" x14ac:dyDescent="0.25">
      <c r="A28" s="43"/>
      <c r="B28" s="62">
        <v>43634</v>
      </c>
      <c r="C28" s="18" t="s">
        <v>240</v>
      </c>
      <c r="D28" s="23">
        <v>18750000000</v>
      </c>
      <c r="E28" s="23">
        <v>3000000000</v>
      </c>
      <c r="F28" s="26">
        <v>1.008022</v>
      </c>
      <c r="G28" s="22">
        <v>7.1999931102988399E-2</v>
      </c>
      <c r="H28" s="24">
        <v>1</v>
      </c>
      <c r="I28" s="23">
        <v>3000000000</v>
      </c>
      <c r="J28" s="26">
        <v>1.008022</v>
      </c>
      <c r="K28" s="26">
        <v>1.008022</v>
      </c>
      <c r="L28" s="24">
        <v>1</v>
      </c>
      <c r="M28" s="43"/>
      <c r="N28" s="43"/>
      <c r="O28" s="43"/>
      <c r="P28" s="43"/>
      <c r="Q28" s="43"/>
      <c r="R28" s="43"/>
      <c r="S28" s="43"/>
    </row>
    <row r="29" spans="1:19" x14ac:dyDescent="0.25">
      <c r="A29" s="43"/>
      <c r="B29" s="62">
        <v>43634</v>
      </c>
      <c r="C29" s="18" t="s">
        <v>238</v>
      </c>
      <c r="D29" s="23">
        <v>10000000000</v>
      </c>
      <c r="E29" s="23">
        <v>3019000000</v>
      </c>
      <c r="F29" s="26">
        <v>1.0120879999999999</v>
      </c>
      <c r="G29" s="22">
        <v>7.8999913827114396E-2</v>
      </c>
      <c r="H29" s="24">
        <v>2</v>
      </c>
      <c r="I29" s="23">
        <v>3019000000</v>
      </c>
      <c r="J29" s="26">
        <v>1.0120879999999999</v>
      </c>
      <c r="K29" s="26">
        <v>1.0228870000000001</v>
      </c>
      <c r="L29" s="24">
        <v>2</v>
      </c>
      <c r="M29" s="43"/>
      <c r="N29" s="43"/>
      <c r="O29" s="43"/>
      <c r="P29" s="43"/>
      <c r="Q29" s="43"/>
      <c r="R29" s="43"/>
      <c r="S29" s="43"/>
    </row>
    <row r="30" spans="1:19" x14ac:dyDescent="0.25">
      <c r="A30" s="43"/>
      <c r="B30" s="21">
        <v>43662</v>
      </c>
      <c r="C30" s="18" t="s">
        <v>235</v>
      </c>
      <c r="D30" s="23">
        <v>40000000000</v>
      </c>
      <c r="E30" s="23">
        <v>40000000000</v>
      </c>
      <c r="F30" s="26">
        <v>1.0141249999999999</v>
      </c>
      <c r="G30" s="22">
        <v>6.9557314894915706E-2</v>
      </c>
      <c r="H30" s="24">
        <v>2</v>
      </c>
      <c r="I30" s="23">
        <v>82600000000</v>
      </c>
      <c r="J30" s="26">
        <v>1.0131250000000001</v>
      </c>
      <c r="K30" s="26">
        <v>1.0145</v>
      </c>
      <c r="L30" s="24">
        <v>5</v>
      </c>
      <c r="M30" s="43"/>
      <c r="N30" s="43"/>
      <c r="O30" s="43"/>
      <c r="P30" s="43"/>
      <c r="Q30" s="43"/>
      <c r="R30" s="43"/>
      <c r="S30" s="43"/>
    </row>
    <row r="31" spans="1:19" x14ac:dyDescent="0.25">
      <c r="A31" s="43"/>
      <c r="B31" s="21">
        <v>43662</v>
      </c>
      <c r="C31" s="18" t="s">
        <v>240</v>
      </c>
      <c r="D31" s="23">
        <v>3000000000</v>
      </c>
      <c r="E31" s="23">
        <v>3000000000</v>
      </c>
      <c r="F31" s="26">
        <v>1.0145</v>
      </c>
      <c r="G31" s="22">
        <v>7.1736055020967401E-2</v>
      </c>
      <c r="H31" s="24">
        <v>2</v>
      </c>
      <c r="I31" s="23">
        <v>6075000000</v>
      </c>
      <c r="J31" s="26">
        <v>1.0135000000000001</v>
      </c>
      <c r="K31" s="26">
        <v>1.0202</v>
      </c>
      <c r="L31" s="24">
        <v>3</v>
      </c>
      <c r="M31" s="43"/>
      <c r="N31" s="43"/>
      <c r="O31" s="43"/>
      <c r="P31" s="43"/>
      <c r="Q31" s="43"/>
      <c r="R31" s="43"/>
      <c r="S31" s="43"/>
    </row>
    <row r="32" spans="1:19" x14ac:dyDescent="0.25">
      <c r="A32" s="43"/>
      <c r="B32" s="21">
        <v>43662</v>
      </c>
      <c r="C32" s="18" t="s">
        <v>236</v>
      </c>
      <c r="D32" s="23">
        <v>3000000000</v>
      </c>
      <c r="E32" s="23">
        <v>3000000000</v>
      </c>
      <c r="F32" s="26">
        <v>1.0057179999999999</v>
      </c>
      <c r="G32" s="22">
        <v>7.7499833525376968E-2</v>
      </c>
      <c r="H32" s="24">
        <v>1</v>
      </c>
      <c r="I32" s="23">
        <v>3000000000</v>
      </c>
      <c r="J32" s="26">
        <v>1.0057179999999999</v>
      </c>
      <c r="K32" s="26">
        <v>1.0057179999999999</v>
      </c>
      <c r="L32" s="24">
        <v>1</v>
      </c>
      <c r="M32" s="43"/>
      <c r="N32" s="43"/>
      <c r="O32" s="43"/>
      <c r="P32" s="43"/>
      <c r="Q32" s="43"/>
      <c r="R32" s="43"/>
      <c r="S32" s="43"/>
    </row>
    <row r="33" spans="1:19" x14ac:dyDescent="0.25">
      <c r="A33" s="43"/>
      <c r="B33" s="21">
        <v>43662</v>
      </c>
      <c r="C33" s="18" t="s">
        <v>238</v>
      </c>
      <c r="D33" s="23">
        <v>3000000000</v>
      </c>
      <c r="E33" s="23">
        <v>3000000000</v>
      </c>
      <c r="F33" s="26">
        <v>1.018132</v>
      </c>
      <c r="G33" s="22">
        <v>7.8999870740695075E-2</v>
      </c>
      <c r="H33" s="24">
        <v>2</v>
      </c>
      <c r="I33" s="23">
        <v>4000000000</v>
      </c>
      <c r="J33" s="26">
        <v>1.0201309999999999</v>
      </c>
      <c r="K33" s="26">
        <v>1.018132</v>
      </c>
      <c r="L33" s="24">
        <v>2</v>
      </c>
      <c r="M33" s="43"/>
      <c r="N33" s="43"/>
      <c r="O33" s="43"/>
      <c r="P33" s="43"/>
      <c r="Q33" s="43"/>
      <c r="R33" s="43"/>
      <c r="S33" s="43"/>
    </row>
    <row r="34" spans="1:19" x14ac:dyDescent="0.25">
      <c r="A34" s="43"/>
      <c r="B34" s="21">
        <v>43690</v>
      </c>
      <c r="C34" s="18" t="s">
        <v>235</v>
      </c>
      <c r="D34" s="23">
        <v>40000000000</v>
      </c>
      <c r="E34" s="23">
        <v>40000000000</v>
      </c>
      <c r="F34" s="26">
        <v>1.024351</v>
      </c>
      <c r="G34" s="22">
        <v>6.7396186861856097E-2</v>
      </c>
      <c r="H34" s="24">
        <v>3</v>
      </c>
      <c r="I34" s="23">
        <v>109030000000</v>
      </c>
      <c r="J34" s="26">
        <v>1.0184519999999999</v>
      </c>
      <c r="K34" s="26">
        <v>1.0501510000000001</v>
      </c>
      <c r="L34" s="24">
        <v>7</v>
      </c>
      <c r="M34" s="43"/>
      <c r="N34" s="43"/>
      <c r="O34" s="43"/>
      <c r="P34" s="43"/>
      <c r="Q34" s="43"/>
      <c r="R34" s="43"/>
      <c r="S34" s="43"/>
    </row>
    <row r="35" spans="1:19" x14ac:dyDescent="0.25">
      <c r="A35" s="43"/>
      <c r="B35" s="21">
        <v>43690</v>
      </c>
      <c r="C35" s="18" t="s">
        <v>240</v>
      </c>
      <c r="D35" s="23">
        <v>3000000000</v>
      </c>
      <c r="E35" s="23">
        <v>3000000000</v>
      </c>
      <c r="F35" s="26">
        <v>1.022478</v>
      </c>
      <c r="G35" s="22">
        <v>7.1077659865253204E-2</v>
      </c>
      <c r="H35" s="24">
        <v>1</v>
      </c>
      <c r="I35" s="23">
        <v>6000000000</v>
      </c>
      <c r="J35" s="26">
        <v>1.021018</v>
      </c>
      <c r="K35" s="26">
        <v>1.022478</v>
      </c>
      <c r="L35" s="24">
        <v>2</v>
      </c>
      <c r="M35" s="43"/>
      <c r="N35" s="43"/>
      <c r="O35" s="43"/>
      <c r="P35" s="43"/>
      <c r="Q35" s="43"/>
      <c r="R35" s="43"/>
      <c r="S35" s="43"/>
    </row>
    <row r="36" spans="1:19" x14ac:dyDescent="0.25">
      <c r="A36" s="43"/>
      <c r="B36" s="21">
        <v>43690</v>
      </c>
      <c r="C36" s="18" t="s">
        <v>236</v>
      </c>
      <c r="D36" s="23">
        <v>3000000000</v>
      </c>
      <c r="E36" s="23">
        <v>3000000000</v>
      </c>
      <c r="F36" s="26">
        <v>1.011647</v>
      </c>
      <c r="G36" s="22">
        <v>7.7499825432864794E-2</v>
      </c>
      <c r="H36" s="24">
        <v>2</v>
      </c>
      <c r="I36" s="23">
        <v>3300000000</v>
      </c>
      <c r="J36" s="26">
        <v>1.011647</v>
      </c>
      <c r="K36" s="26">
        <v>1.03</v>
      </c>
      <c r="L36" s="24">
        <v>2</v>
      </c>
      <c r="M36" s="43"/>
      <c r="N36" s="43"/>
      <c r="O36" s="43"/>
      <c r="P36" s="43"/>
      <c r="Q36" s="43"/>
      <c r="R36" s="43"/>
      <c r="S36" s="43"/>
    </row>
    <row r="37" spans="1:19" x14ac:dyDescent="0.25">
      <c r="A37" s="43"/>
      <c r="B37" s="21">
        <v>43690</v>
      </c>
      <c r="C37" s="18" t="s">
        <v>238</v>
      </c>
      <c r="D37" s="23">
        <v>3000000000</v>
      </c>
      <c r="E37" s="23">
        <v>3000000000</v>
      </c>
      <c r="F37" s="26">
        <v>1.0241750000000001</v>
      </c>
      <c r="G37" s="22">
        <v>7.8999979285358415E-2</v>
      </c>
      <c r="H37" s="24">
        <v>3</v>
      </c>
      <c r="I37" s="23">
        <v>3135000000</v>
      </c>
      <c r="J37" s="26">
        <v>1.0241750000000001</v>
      </c>
      <c r="K37" s="26">
        <v>1.0241750000000001</v>
      </c>
      <c r="L37" s="24">
        <v>3</v>
      </c>
      <c r="M37" s="43"/>
      <c r="N37" s="43"/>
      <c r="O37" s="43"/>
      <c r="P37" s="43"/>
      <c r="Q37" s="43"/>
      <c r="R37" s="43"/>
      <c r="S37" s="43"/>
    </row>
    <row r="38" spans="1:19" x14ac:dyDescent="0.25">
      <c r="A38" s="43"/>
      <c r="B38" s="21" t="s">
        <v>242</v>
      </c>
      <c r="C38" s="18" t="s">
        <v>235</v>
      </c>
      <c r="D38" s="23">
        <v>40000000000</v>
      </c>
      <c r="E38" s="23">
        <v>40000000000</v>
      </c>
      <c r="F38" s="26">
        <v>1.040535</v>
      </c>
      <c r="G38" s="22">
        <v>6.3232076210166202E-2</v>
      </c>
      <c r="H38" s="24">
        <v>4</v>
      </c>
      <c r="I38" s="23">
        <v>187470000000</v>
      </c>
      <c r="J38" s="26">
        <v>1.0251159999999999</v>
      </c>
      <c r="K38" s="26">
        <v>1.0427999999999999</v>
      </c>
      <c r="L38" s="24">
        <v>13</v>
      </c>
      <c r="M38" s="43"/>
      <c r="N38" s="43"/>
      <c r="O38" s="43"/>
      <c r="P38" s="43"/>
      <c r="Q38" s="43"/>
      <c r="R38" s="43"/>
      <c r="S38" s="43"/>
    </row>
    <row r="39" spans="1:19" x14ac:dyDescent="0.25">
      <c r="A39" s="43"/>
      <c r="B39" s="21" t="s">
        <v>242</v>
      </c>
      <c r="C39" s="18" t="s">
        <v>240</v>
      </c>
      <c r="D39" s="23">
        <v>3000000000</v>
      </c>
      <c r="E39" s="23">
        <v>3000000000</v>
      </c>
      <c r="F39" s="26">
        <v>1.0331269999999999</v>
      </c>
      <c r="G39" s="22">
        <v>7.0080293075599445E-2</v>
      </c>
      <c r="H39" s="24">
        <v>1</v>
      </c>
      <c r="I39" s="23">
        <v>8800000000</v>
      </c>
      <c r="J39" s="26">
        <v>1.02583</v>
      </c>
      <c r="K39" s="26">
        <v>1.0329790000000001</v>
      </c>
      <c r="L39" s="24">
        <v>5</v>
      </c>
      <c r="M39" s="43"/>
      <c r="N39" s="43"/>
      <c r="O39" s="43"/>
      <c r="P39" s="43"/>
      <c r="Q39" s="43"/>
      <c r="R39" s="43"/>
      <c r="S39" s="43"/>
    </row>
    <row r="40" spans="1:19" x14ac:dyDescent="0.25">
      <c r="A40" s="43"/>
      <c r="B40" s="21" t="s">
        <v>242</v>
      </c>
      <c r="C40" s="18" t="s">
        <v>236</v>
      </c>
      <c r="D40" s="23">
        <v>3000000000</v>
      </c>
      <c r="E40" s="23">
        <v>3000000000</v>
      </c>
      <c r="F40" s="26">
        <v>1.019058</v>
      </c>
      <c r="G40" s="22">
        <v>7.7499868207576886E-2</v>
      </c>
      <c r="H40" s="24">
        <v>1</v>
      </c>
      <c r="I40" s="23">
        <v>3000000000</v>
      </c>
      <c r="J40" s="26">
        <v>1.019058</v>
      </c>
      <c r="K40" s="26">
        <v>1.019058</v>
      </c>
      <c r="L40" s="24">
        <v>1</v>
      </c>
      <c r="M40" s="43"/>
      <c r="N40" s="43"/>
      <c r="O40" s="43"/>
      <c r="P40" s="43"/>
      <c r="Q40" s="43"/>
      <c r="R40" s="43"/>
      <c r="S40" s="43"/>
    </row>
    <row r="41" spans="1:19" x14ac:dyDescent="0.25">
      <c r="A41" s="43"/>
      <c r="B41" s="21" t="s">
        <v>242</v>
      </c>
      <c r="C41" s="18" t="s">
        <v>238</v>
      </c>
      <c r="D41" s="23">
        <v>3000000000</v>
      </c>
      <c r="E41" s="23">
        <v>3000000000</v>
      </c>
      <c r="F41" s="26">
        <v>1.03183</v>
      </c>
      <c r="G41" s="22">
        <v>7.8984763296263472E-2</v>
      </c>
      <c r="H41" s="24">
        <v>4</v>
      </c>
      <c r="I41" s="23">
        <v>3360000000</v>
      </c>
      <c r="J41" s="26">
        <v>1.03183</v>
      </c>
      <c r="K41" s="26">
        <v>1.063714</v>
      </c>
      <c r="L41" s="24">
        <v>4</v>
      </c>
      <c r="M41" s="43"/>
      <c r="N41" s="43"/>
      <c r="O41" s="43"/>
      <c r="P41" s="43"/>
      <c r="Q41" s="43"/>
      <c r="R41" s="43"/>
      <c r="S41" s="43"/>
    </row>
    <row r="42" spans="1:19" x14ac:dyDescent="0.25">
      <c r="A42" s="43"/>
      <c r="B42" s="21">
        <v>43753</v>
      </c>
      <c r="C42" s="18" t="s">
        <v>235</v>
      </c>
      <c r="D42" s="23">
        <v>30226000000</v>
      </c>
      <c r="E42" s="23">
        <v>30226000000</v>
      </c>
      <c r="F42" s="26">
        <v>1.04742</v>
      </c>
      <c r="G42" s="22">
        <v>6.2555319453429556E-2</v>
      </c>
      <c r="H42" s="24">
        <v>3</v>
      </c>
      <c r="I42" s="23">
        <v>68587000000</v>
      </c>
      <c r="J42" s="26">
        <v>1.0396349999999999</v>
      </c>
      <c r="K42" s="26">
        <v>1.0554349999999999</v>
      </c>
      <c r="L42" s="24">
        <v>7</v>
      </c>
      <c r="M42" s="43"/>
      <c r="N42" s="43"/>
      <c r="O42" s="43"/>
      <c r="P42" s="43"/>
      <c r="Q42" s="43"/>
      <c r="R42" s="43"/>
      <c r="S42" s="43"/>
    </row>
    <row r="43" spans="1:19" x14ac:dyDescent="0.25">
      <c r="A43" s="43"/>
      <c r="B43" s="21">
        <v>43753</v>
      </c>
      <c r="C43" s="18" t="s">
        <v>240</v>
      </c>
      <c r="D43" s="23">
        <v>3000000000</v>
      </c>
      <c r="E43" s="23">
        <v>3000000000</v>
      </c>
      <c r="F43" s="26">
        <v>1.0426040000000001</v>
      </c>
      <c r="G43" s="22">
        <v>6.9036008268270721E-2</v>
      </c>
      <c r="H43" s="24">
        <v>4</v>
      </c>
      <c r="I43" s="23">
        <v>5155000000</v>
      </c>
      <c r="J43" s="26">
        <v>1.039804</v>
      </c>
      <c r="K43" s="26">
        <v>1.0583039999999999</v>
      </c>
      <c r="L43" s="24">
        <v>5</v>
      </c>
      <c r="M43" s="43"/>
      <c r="N43" s="43"/>
      <c r="O43" s="43"/>
      <c r="P43" s="43"/>
      <c r="Q43" s="43"/>
      <c r="R43" s="43"/>
      <c r="S43" s="43"/>
    </row>
    <row r="44" spans="1:19" x14ac:dyDescent="0.25">
      <c r="A44" s="43"/>
      <c r="B44" s="21">
        <v>43753</v>
      </c>
      <c r="C44" s="18" t="s">
        <v>236</v>
      </c>
      <c r="D44" s="23">
        <v>3000000000</v>
      </c>
      <c r="E44" s="23">
        <v>3000000000</v>
      </c>
      <c r="F44" s="26">
        <v>1.0250859999999999</v>
      </c>
      <c r="G44" s="22">
        <v>7.7478916810552065E-2</v>
      </c>
      <c r="H44" s="24">
        <v>4</v>
      </c>
      <c r="I44" s="23">
        <v>23294000000</v>
      </c>
      <c r="J44" s="26">
        <v>1.0249870000000001</v>
      </c>
      <c r="K44" s="26">
        <v>1.06</v>
      </c>
      <c r="L44" s="24">
        <v>6</v>
      </c>
      <c r="M44" s="43"/>
      <c r="N44" s="43"/>
      <c r="O44" s="43"/>
      <c r="P44" s="43"/>
      <c r="Q44" s="43"/>
      <c r="R44" s="43"/>
      <c r="S44" s="43"/>
    </row>
    <row r="45" spans="1:19" hidden="1" x14ac:dyDescent="0.25">
      <c r="A45" s="43"/>
      <c r="B45" s="21"/>
      <c r="C45" s="64"/>
      <c r="D45" s="23"/>
      <c r="E45" s="23"/>
      <c r="F45" s="26"/>
      <c r="G45" s="22"/>
      <c r="H45" s="24"/>
      <c r="I45" s="23"/>
      <c r="J45" s="26"/>
      <c r="K45" s="26"/>
      <c r="L45" s="24"/>
      <c r="M45" s="43"/>
      <c r="N45" s="43"/>
      <c r="O45" s="43"/>
      <c r="P45" s="43"/>
      <c r="Q45" s="43"/>
      <c r="R45" s="43"/>
      <c r="S45" s="43"/>
    </row>
    <row r="46" spans="1:19" x14ac:dyDescent="0.25">
      <c r="A46" s="43"/>
      <c r="B46" s="214" t="s">
        <v>218</v>
      </c>
      <c r="C46" s="215"/>
      <c r="D46" s="216"/>
      <c r="E46" s="51">
        <f>SUM(E12:E44)</f>
        <v>550495000000</v>
      </c>
      <c r="F46" s="217"/>
      <c r="G46" s="218"/>
      <c r="H46" s="82"/>
      <c r="I46" s="51">
        <f>SUM(I12:I44)</f>
        <v>949119000000</v>
      </c>
      <c r="J46" s="217"/>
      <c r="K46" s="218"/>
      <c r="L46" s="219"/>
      <c r="M46" s="43"/>
      <c r="N46" s="43"/>
      <c r="O46" s="43"/>
      <c r="P46" s="43"/>
      <c r="Q46" s="43"/>
      <c r="R46" s="43"/>
      <c r="S46" s="43"/>
    </row>
    <row r="47" spans="1:19" x14ac:dyDescent="0.25">
      <c r="A47" s="43"/>
      <c r="B47" s="33"/>
      <c r="C47" s="43"/>
      <c r="D47" s="184"/>
      <c r="E47" s="76"/>
      <c r="F47" s="77"/>
      <c r="G47" s="43"/>
      <c r="H47" s="76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x14ac:dyDescent="0.25">
      <c r="A48" s="43"/>
      <c r="B48" s="196" t="s">
        <v>233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43"/>
      <c r="N48" s="43"/>
      <c r="O48" s="43"/>
      <c r="P48" s="43"/>
      <c r="Q48" s="43"/>
      <c r="R48" s="43"/>
      <c r="S48" s="43"/>
    </row>
    <row r="49" spans="1:19" x14ac:dyDescent="0.25">
      <c r="A49" s="43"/>
      <c r="B49" s="14" t="str">
        <f>+Subastas!B34</f>
        <v>Fuente: Dirección General de Política de Endeudamiento. VEP. MEF.</v>
      </c>
      <c r="C49" s="43"/>
      <c r="D49" s="43"/>
      <c r="E49" s="78"/>
      <c r="F49" s="43"/>
      <c r="G49" s="43"/>
      <c r="H49" s="76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 s="43" customFormat="1" x14ac:dyDescent="0.25">
      <c r="B50" s="13"/>
      <c r="E50" s="94"/>
      <c r="G50" s="76"/>
    </row>
    <row r="51" spans="1:19" s="43" customFormat="1" x14ac:dyDescent="0.25">
      <c r="E51" s="78"/>
      <c r="F51" s="78"/>
    </row>
    <row r="52" spans="1:19" s="43" customFormat="1" x14ac:dyDescent="0.25">
      <c r="E52" s="79"/>
    </row>
    <row r="53" spans="1:19" s="43" customFormat="1" x14ac:dyDescent="0.25"/>
    <row r="54" spans="1:19" s="43" customFormat="1" x14ac:dyDescent="0.25"/>
    <row r="55" spans="1:19" s="43" customFormat="1" x14ac:dyDescent="0.25"/>
    <row r="56" spans="1:19" s="43" customFormat="1" x14ac:dyDescent="0.25"/>
    <row r="57" spans="1:19" s="43" customFormat="1" x14ac:dyDescent="0.25"/>
    <row r="58" spans="1:19" s="43" customFormat="1" x14ac:dyDescent="0.25"/>
    <row r="59" spans="1:19" s="43" customFormat="1" x14ac:dyDescent="0.25"/>
    <row r="60" spans="1:19" s="43" customFormat="1" x14ac:dyDescent="0.25"/>
    <row r="61" spans="1:19" s="43" customFormat="1" x14ac:dyDescent="0.25"/>
    <row r="62" spans="1:19" s="43" customFormat="1" x14ac:dyDescent="0.25"/>
    <row r="63" spans="1:19" s="43" customFormat="1" x14ac:dyDescent="0.25"/>
    <row r="64" spans="1:19" s="43" customFormat="1" x14ac:dyDescent="0.25"/>
    <row r="65" s="43" customFormat="1" x14ac:dyDescent="0.25"/>
    <row r="66" s="43" customFormat="1" x14ac:dyDescent="0.25"/>
    <row r="67" s="43" customFormat="1" x14ac:dyDescent="0.25"/>
    <row r="68" s="43" customFormat="1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2" x14ac:dyDescent="0.25"/>
    <row r="354" spans="2:12" x14ac:dyDescent="0.25"/>
    <row r="355" spans="2:12" x14ac:dyDescent="0.25"/>
    <row r="356" spans="2:12" x14ac:dyDescent="0.25"/>
    <row r="357" spans="2:12" x14ac:dyDescent="0.25"/>
    <row r="358" spans="2:12" x14ac:dyDescent="0.25"/>
    <row r="359" spans="2:12" x14ac:dyDescent="0.25"/>
    <row r="360" spans="2:12" x14ac:dyDescent="0.25"/>
    <row r="361" spans="2:12" x14ac:dyDescent="0.25"/>
    <row r="362" spans="2:12" x14ac:dyDescent="0.25"/>
    <row r="363" spans="2:12" x14ac:dyDescent="0.25"/>
    <row r="364" spans="2:12" x14ac:dyDescent="0.25"/>
    <row r="365" spans="2:12" x14ac:dyDescent="0.25"/>
    <row r="366" spans="2:12" x14ac:dyDescent="0.25"/>
    <row r="367" spans="2:12" x14ac:dyDescent="0.25"/>
    <row r="368" spans="2:12" x14ac:dyDescent="0.25"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</row>
    <row r="369" x14ac:dyDescent="0.25"/>
    <row r="370" x14ac:dyDescent="0.25"/>
    <row r="371" x14ac:dyDescent="0.25"/>
  </sheetData>
  <mergeCells count="7">
    <mergeCell ref="I10:L10"/>
    <mergeCell ref="E10:H10"/>
    <mergeCell ref="B8:L8"/>
    <mergeCell ref="B48:L48"/>
    <mergeCell ref="B46:D46"/>
    <mergeCell ref="F46:G46"/>
    <mergeCell ref="J46:L46"/>
  </mergeCells>
  <hyperlinks>
    <hyperlink ref="C12" location="C.F.!D183" display="PYTNA01F8236"/>
    <hyperlink ref="C13" location="C.F.!D186" display="PYTNA02F9159"/>
    <hyperlink ref="C14" location="C.F.!D184" display="PYTNA01F8541"/>
    <hyperlink ref="C15" location="C.F.!D185" display="PYTNA01F8731"/>
    <hyperlink ref="C16" location="C.F.!D183" display="C.F.!D183"/>
    <hyperlink ref="C17" location="C.F.!D186" display="C.F.!D186"/>
    <hyperlink ref="C18" location="C.F.!D184" display="C.F.!D184"/>
    <hyperlink ref="C19" location="C.F.!D185" display="C.F.!D185"/>
    <hyperlink ref="C20" location="C.F.!D183" display="PYTNA01F8236"/>
    <hyperlink ref="C21" location="C.F.!D186" display="PYTNA02F9159"/>
    <hyperlink ref="C22" location="C.F.!D184" display="PYTNA01F8541"/>
    <hyperlink ref="C23" location="C.F.!D185" display="PYTNA01F8731"/>
    <hyperlink ref="C24" location="C.F.!D183" display="PYTNA01F8236"/>
    <hyperlink ref="C25" location="C.F.!D184" display="PYTNA01F8541"/>
    <hyperlink ref="C26" location="C.F.!D185" display="PYTNA01F8731"/>
    <hyperlink ref="C27" location="C.F.!D187" display="PYTNA01F8236"/>
    <hyperlink ref="C28" location="C.F.!D190" display="PYTNA02F9159"/>
    <hyperlink ref="C29" location="C.F.!D189" display="PYTNA01F8731"/>
    <hyperlink ref="C30" location="C.F.!D187" display="PYTNA01F8236"/>
    <hyperlink ref="C31" location="C.F.!D190" display="PYTNA02F9159"/>
    <hyperlink ref="C32" location="C.F.!D188" display="PYTNA01F8541"/>
    <hyperlink ref="C33" location="C.F.!D189" display="PYTNA01F8731"/>
    <hyperlink ref="C34" location="C.F.!D187" display="PYTNA01F8236"/>
    <hyperlink ref="C35" location="C.F.!D190" display="PYTNA02F9159"/>
    <hyperlink ref="C36" location="C.F.!D188" display="PYTNA01F8541"/>
    <hyperlink ref="C37" location="C.F.!D189" display="PYTNA01F8731"/>
    <hyperlink ref="C38" location="C.F.!D187" display="PYTNA01F8236"/>
    <hyperlink ref="C39" location="C.F.!D190" display="PYTNA02F9159"/>
    <hyperlink ref="C40" location="C.F.!D188" display="PYTNA01F8541"/>
    <hyperlink ref="C41" location="C.F.!D189" display="PYTNA01F8731"/>
    <hyperlink ref="C42" location="C.F.!D187" display="PYTNA01F8236"/>
    <hyperlink ref="C43" location="C.F.!D190" display="PYTNA02F9159"/>
    <hyperlink ref="C44" location="C.F.!D188" display="PYTNA01F8541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N378"/>
  <sheetViews>
    <sheetView showGridLines="0" zoomScale="80" zoomScaleNormal="80" workbookViewId="0">
      <pane xSplit="1" ySplit="11" topLeftCell="B33" activePane="bottomRight" state="frozen"/>
      <selection pane="topRight" activeCell="B1" sqref="B1"/>
      <selection pane="bottomLeft" activeCell="A12" sqref="A12"/>
      <selection pane="bottomRight" activeCell="L50" sqref="L50"/>
    </sheetView>
  </sheetViews>
  <sheetFormatPr baseColWidth="10" defaultColWidth="0" defaultRowHeight="15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6.28515625" style="44" customWidth="1"/>
    <col min="5" max="5" width="28" style="44" customWidth="1"/>
    <col min="6" max="6" width="19" style="44" customWidth="1"/>
    <col min="7" max="7" width="15.7109375" style="44" bestFit="1" customWidth="1"/>
    <col min="8" max="9" width="13.28515625" style="44" customWidth="1"/>
    <col min="10" max="10" width="17.5703125" style="44" customWidth="1"/>
    <col min="11" max="11" width="13.28515625" style="44" customWidth="1"/>
    <col min="12" max="12" width="12.42578125" style="44" customWidth="1"/>
    <col min="13" max="13" width="9.7109375" style="44" customWidth="1"/>
    <col min="14" max="40" width="0" style="44" hidden="1" customWidth="1"/>
    <col min="41" max="16384" width="11.42578125" style="44" hidden="1"/>
  </cols>
  <sheetData>
    <row r="1" spans="1:2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5.75" x14ac:dyDescent="0.25">
      <c r="A8" s="43"/>
      <c r="B8" s="195" t="s">
        <v>243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43"/>
      <c r="O8" s="43"/>
      <c r="P8" s="43"/>
      <c r="Q8" s="43"/>
      <c r="R8" s="43"/>
      <c r="S8" s="43"/>
      <c r="T8" s="43"/>
    </row>
    <row r="9" spans="1:20" ht="15.75" x14ac:dyDescent="0.25">
      <c r="A9" s="43"/>
      <c r="B9" s="95"/>
      <c r="C9" s="95"/>
      <c r="D9" s="95"/>
      <c r="E9" s="95"/>
      <c r="F9" s="95"/>
      <c r="G9" s="95"/>
      <c r="H9" s="95"/>
      <c r="I9" s="99"/>
      <c r="J9" s="95"/>
      <c r="K9" s="95"/>
      <c r="L9" s="95"/>
      <c r="M9" s="95"/>
      <c r="N9" s="43"/>
      <c r="O9" s="43"/>
      <c r="P9" s="43"/>
      <c r="Q9" s="43"/>
      <c r="R9" s="43"/>
      <c r="S9" s="43"/>
      <c r="T9" s="43"/>
    </row>
    <row r="10" spans="1:20" x14ac:dyDescent="0.25">
      <c r="A10" s="43"/>
      <c r="B10" s="19"/>
      <c r="C10" s="19"/>
      <c r="D10" s="19"/>
      <c r="E10" s="223" t="s">
        <v>210</v>
      </c>
      <c r="F10" s="224"/>
      <c r="G10" s="224"/>
      <c r="H10" s="225"/>
      <c r="I10" s="101"/>
      <c r="J10" s="220" t="s">
        <v>209</v>
      </c>
      <c r="K10" s="221"/>
      <c r="L10" s="221"/>
      <c r="M10" s="222"/>
      <c r="N10" s="43"/>
      <c r="O10" s="43"/>
      <c r="P10" s="43"/>
      <c r="Q10" s="43"/>
      <c r="R10" s="43"/>
      <c r="S10" s="43"/>
      <c r="T10" s="43"/>
    </row>
    <row r="11" spans="1:20" ht="27.75" customHeight="1" x14ac:dyDescent="0.25">
      <c r="A11" s="43"/>
      <c r="B11" s="20" t="s">
        <v>12</v>
      </c>
      <c r="C11" s="20" t="s">
        <v>228</v>
      </c>
      <c r="D11" s="34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3" t="s">
        <v>246</v>
      </c>
      <c r="J11" s="52" t="s">
        <v>38</v>
      </c>
      <c r="K11" s="52" t="s">
        <v>224</v>
      </c>
      <c r="L11" s="52" t="s">
        <v>225</v>
      </c>
      <c r="M11" s="52" t="s">
        <v>13</v>
      </c>
      <c r="N11" s="43"/>
      <c r="O11" s="43"/>
      <c r="P11" s="43"/>
      <c r="Q11" s="43"/>
      <c r="R11" s="43"/>
      <c r="S11" s="43"/>
      <c r="T11" s="43"/>
    </row>
    <row r="12" spans="1:20" x14ac:dyDescent="0.25">
      <c r="A12" s="43"/>
      <c r="B12" s="21">
        <v>43879</v>
      </c>
      <c r="C12" s="18" t="s">
        <v>240</v>
      </c>
      <c r="D12" s="23">
        <v>30000000000</v>
      </c>
      <c r="E12" s="23">
        <v>30000000000</v>
      </c>
      <c r="F12" s="98">
        <v>1.0395269999999999</v>
      </c>
      <c r="G12" s="22">
        <v>6.6411792884192272E-2</v>
      </c>
      <c r="H12" s="24">
        <v>2</v>
      </c>
      <c r="I12" s="74">
        <v>7.1999999999999995E-2</v>
      </c>
      <c r="J12" s="23">
        <v>92350000000</v>
      </c>
      <c r="K12" s="98">
        <v>1.0226759999999999</v>
      </c>
      <c r="L12" s="98">
        <v>1.0591759999999999</v>
      </c>
      <c r="M12" s="24">
        <v>6</v>
      </c>
      <c r="N12" s="43"/>
      <c r="O12" s="43"/>
      <c r="P12" s="43"/>
      <c r="Q12" s="43"/>
      <c r="R12" s="43"/>
      <c r="S12" s="43"/>
      <c r="T12" s="43"/>
    </row>
    <row r="13" spans="1:20" x14ac:dyDescent="0.25">
      <c r="A13" s="43"/>
      <c r="B13" s="21">
        <v>43879</v>
      </c>
      <c r="C13" s="18" t="s">
        <v>236</v>
      </c>
      <c r="D13" s="23">
        <v>30000000000</v>
      </c>
      <c r="E13" s="23">
        <v>30000000000</v>
      </c>
      <c r="F13" s="98">
        <v>1.0449169999999999</v>
      </c>
      <c r="G13" s="22">
        <v>7.0382604207984978E-2</v>
      </c>
      <c r="H13" s="24">
        <v>3</v>
      </c>
      <c r="I13" s="74">
        <v>7.7499999999999999E-2</v>
      </c>
      <c r="J13" s="23">
        <v>154039000000</v>
      </c>
      <c r="K13" s="98">
        <v>1.015117</v>
      </c>
      <c r="L13" s="98">
        <v>1.0559000000000001</v>
      </c>
      <c r="M13" s="24">
        <v>13</v>
      </c>
      <c r="N13" s="43"/>
      <c r="O13" s="43"/>
      <c r="P13" s="43"/>
      <c r="Q13" s="43"/>
      <c r="R13" s="43"/>
      <c r="S13" s="43"/>
      <c r="T13" s="43"/>
    </row>
    <row r="14" spans="1:20" x14ac:dyDescent="0.25">
      <c r="A14" s="43"/>
      <c r="B14" s="21">
        <v>43879</v>
      </c>
      <c r="C14" s="18" t="s">
        <v>238</v>
      </c>
      <c r="D14" s="23">
        <v>30000000000</v>
      </c>
      <c r="E14" s="23">
        <v>30000000000</v>
      </c>
      <c r="F14" s="98">
        <v>1.05</v>
      </c>
      <c r="G14" s="22">
        <v>7.5199799062561301E-2</v>
      </c>
      <c r="H14" s="24">
        <v>2</v>
      </c>
      <c r="I14" s="74">
        <v>7.9000000000000001E-2</v>
      </c>
      <c r="J14" s="23">
        <v>94100000000</v>
      </c>
      <c r="K14" s="98">
        <v>1.0255700000000001</v>
      </c>
      <c r="L14" s="98">
        <v>1.0834699999999999</v>
      </c>
      <c r="M14" s="24">
        <v>7</v>
      </c>
      <c r="N14" s="43"/>
      <c r="O14" s="43"/>
      <c r="P14" s="43"/>
      <c r="Q14" s="43"/>
      <c r="R14" s="43"/>
      <c r="S14" s="43"/>
      <c r="T14" s="43"/>
    </row>
    <row r="15" spans="1:20" x14ac:dyDescent="0.25">
      <c r="A15" s="43"/>
      <c r="B15" s="21">
        <v>43907</v>
      </c>
      <c r="C15" s="18" t="s">
        <v>240</v>
      </c>
      <c r="D15" s="23">
        <v>20000000000</v>
      </c>
      <c r="E15" s="45">
        <v>19000000000</v>
      </c>
      <c r="F15" s="98">
        <v>1.0673139999999999</v>
      </c>
      <c r="G15" s="74">
        <v>6.0144107063546656E-2</v>
      </c>
      <c r="H15" s="24">
        <v>1</v>
      </c>
      <c r="I15" s="74">
        <v>7.1999999999999995E-2</v>
      </c>
      <c r="J15" s="45">
        <v>91100000000</v>
      </c>
      <c r="K15" s="98">
        <v>1.0257149999999999</v>
      </c>
      <c r="L15" s="98">
        <v>1.0673139999999999</v>
      </c>
      <c r="M15" s="24">
        <v>8</v>
      </c>
      <c r="N15" s="43"/>
      <c r="O15" s="43"/>
      <c r="P15" s="43"/>
      <c r="Q15" s="43"/>
      <c r="R15" s="43"/>
      <c r="S15" s="43"/>
      <c r="T15" s="43"/>
    </row>
    <row r="16" spans="1:20" x14ac:dyDescent="0.25">
      <c r="A16" s="43"/>
      <c r="B16" s="21">
        <v>43907</v>
      </c>
      <c r="C16" s="18" t="s">
        <v>236</v>
      </c>
      <c r="D16" s="23">
        <v>20000000000</v>
      </c>
      <c r="E16" s="45">
        <v>19000000000</v>
      </c>
      <c r="F16" s="98">
        <v>1.0892459999999999</v>
      </c>
      <c r="G16" s="72">
        <v>6.219016990456628E-2</v>
      </c>
      <c r="H16" s="73">
        <v>1</v>
      </c>
      <c r="I16" s="74">
        <v>7.7499999999999999E-2</v>
      </c>
      <c r="J16" s="70">
        <v>102200000000</v>
      </c>
      <c r="K16" s="98">
        <v>1.0188460000000001</v>
      </c>
      <c r="L16" s="98">
        <v>1.0892459999999999</v>
      </c>
      <c r="M16" s="73">
        <v>10</v>
      </c>
      <c r="N16" s="43"/>
      <c r="O16" s="43"/>
      <c r="P16" s="43"/>
      <c r="Q16" s="43"/>
      <c r="R16" s="43"/>
      <c r="S16" s="43"/>
      <c r="T16" s="43"/>
    </row>
    <row r="17" spans="1:20" x14ac:dyDescent="0.25">
      <c r="A17" s="43"/>
      <c r="B17" s="21">
        <v>43907</v>
      </c>
      <c r="C17" s="18" t="s">
        <v>238</v>
      </c>
      <c r="D17" s="23">
        <v>20000000000</v>
      </c>
      <c r="E17" s="45">
        <v>19000000000</v>
      </c>
      <c r="F17" s="98">
        <v>1.1150139999999999</v>
      </c>
      <c r="G17" s="74">
        <v>6.6520451557511601E-2</v>
      </c>
      <c r="H17" s="24">
        <v>1</v>
      </c>
      <c r="I17" s="74">
        <v>7.9000000000000001E-2</v>
      </c>
      <c r="J17" s="45">
        <v>21170000000</v>
      </c>
      <c r="K17" s="98">
        <v>1.0549999999999999</v>
      </c>
      <c r="L17" s="98">
        <v>1.1150139999999999</v>
      </c>
      <c r="M17" s="24">
        <v>7</v>
      </c>
      <c r="N17" s="43"/>
      <c r="O17" s="43"/>
      <c r="P17" s="43"/>
      <c r="Q17" s="43"/>
      <c r="R17" s="43"/>
      <c r="S17" s="43"/>
      <c r="T17" s="43"/>
    </row>
    <row r="18" spans="1:20" x14ac:dyDescent="0.25">
      <c r="A18" s="43"/>
      <c r="B18" s="21">
        <v>43942</v>
      </c>
      <c r="C18" s="18" t="s">
        <v>240</v>
      </c>
      <c r="D18" s="23">
        <v>40000000000</v>
      </c>
      <c r="E18" s="23">
        <v>40000000000</v>
      </c>
      <c r="F18" s="58">
        <v>1.0447770000000001</v>
      </c>
      <c r="G18" s="74">
        <v>6.8479133585950286E-2</v>
      </c>
      <c r="H18" s="24">
        <v>4</v>
      </c>
      <c r="I18" s="74">
        <v>7.1999999999999995E-2</v>
      </c>
      <c r="J18" s="45">
        <v>83300000000</v>
      </c>
      <c r="K18" s="58">
        <v>1.041283</v>
      </c>
      <c r="L18" s="58">
        <v>1.0726370000000001</v>
      </c>
      <c r="M18" s="24">
        <v>5</v>
      </c>
      <c r="N18" s="43"/>
      <c r="O18" s="43"/>
      <c r="P18" s="43"/>
      <c r="Q18" s="43"/>
      <c r="R18" s="43"/>
      <c r="S18" s="43"/>
      <c r="T18" s="43"/>
    </row>
    <row r="19" spans="1:20" x14ac:dyDescent="0.25">
      <c r="A19" s="43"/>
      <c r="B19" s="21">
        <v>43942</v>
      </c>
      <c r="C19" s="18" t="s">
        <v>236</v>
      </c>
      <c r="D19" s="23">
        <v>40000000000</v>
      </c>
      <c r="E19" s="23">
        <v>40000000000</v>
      </c>
      <c r="F19" s="58">
        <v>1.0469820000000001</v>
      </c>
      <c r="G19" s="74">
        <v>7.285914937267024E-2</v>
      </c>
      <c r="H19" s="24">
        <v>4</v>
      </c>
      <c r="I19" s="74">
        <v>7.7499999999999999E-2</v>
      </c>
      <c r="J19" s="45">
        <v>42150000000</v>
      </c>
      <c r="K19" s="58">
        <v>1.0328870000000001</v>
      </c>
      <c r="L19" s="58">
        <v>1.0910569999999999</v>
      </c>
      <c r="M19" s="24">
        <v>5</v>
      </c>
      <c r="N19" s="43"/>
      <c r="O19" s="43"/>
      <c r="P19" s="43"/>
      <c r="Q19" s="43"/>
      <c r="R19" s="43"/>
      <c r="S19" s="43"/>
      <c r="T19" s="43"/>
    </row>
    <row r="20" spans="1:20" x14ac:dyDescent="0.25">
      <c r="A20" s="43"/>
      <c r="B20" s="75">
        <v>43963</v>
      </c>
      <c r="C20" s="18" t="s">
        <v>236</v>
      </c>
      <c r="D20" s="45">
        <v>21000000000</v>
      </c>
      <c r="E20" s="45">
        <v>21000000000</v>
      </c>
      <c r="F20" s="58">
        <v>1.0906709999999999</v>
      </c>
      <c r="G20" s="74">
        <v>6.4380016646293906E-2</v>
      </c>
      <c r="H20" s="24">
        <v>2</v>
      </c>
      <c r="I20" s="74">
        <v>7.7499999999999999E-2</v>
      </c>
      <c r="J20" s="45">
        <v>89200000000</v>
      </c>
      <c r="K20" s="58">
        <v>1.0307040000000001</v>
      </c>
      <c r="L20" s="58">
        <v>1.1134040000000001</v>
      </c>
      <c r="M20" s="24">
        <v>11</v>
      </c>
      <c r="N20" s="43"/>
      <c r="O20" s="43"/>
      <c r="P20" s="43"/>
      <c r="Q20" s="43"/>
      <c r="R20" s="43"/>
      <c r="S20" s="43"/>
      <c r="T20" s="43"/>
    </row>
    <row r="21" spans="1:20" x14ac:dyDescent="0.25">
      <c r="A21" s="43"/>
      <c r="B21" s="75">
        <v>43963</v>
      </c>
      <c r="C21" s="18" t="s">
        <v>238</v>
      </c>
      <c r="D21" s="45">
        <v>31000000000</v>
      </c>
      <c r="E21" s="45">
        <v>31000000000</v>
      </c>
      <c r="F21" s="58">
        <v>1.027773</v>
      </c>
      <c r="G21" s="74">
        <v>7.5180781523638676E-2</v>
      </c>
      <c r="H21" s="24">
        <v>9</v>
      </c>
      <c r="I21" s="74">
        <v>7.9000000000000001E-2</v>
      </c>
      <c r="J21" s="45">
        <v>69250000000</v>
      </c>
      <c r="K21" s="58">
        <v>1.0042</v>
      </c>
      <c r="L21" s="58">
        <v>1.1185</v>
      </c>
      <c r="M21" s="24">
        <v>13</v>
      </c>
      <c r="N21" s="43"/>
      <c r="O21" s="43"/>
      <c r="P21" s="43"/>
      <c r="Q21" s="43"/>
      <c r="R21" s="43"/>
      <c r="S21" s="43"/>
      <c r="T21" s="43"/>
    </row>
    <row r="22" spans="1:20" x14ac:dyDescent="0.25">
      <c r="A22" s="43"/>
      <c r="B22" s="75">
        <v>43991</v>
      </c>
      <c r="C22" s="18" t="s">
        <v>240</v>
      </c>
      <c r="D22" s="45">
        <v>30000000000</v>
      </c>
      <c r="E22" s="45">
        <v>30000000000</v>
      </c>
      <c r="F22" s="58">
        <v>1.0725</v>
      </c>
      <c r="G22" s="74">
        <v>5.1091901700143376E-2</v>
      </c>
      <c r="H22" s="24">
        <v>4</v>
      </c>
      <c r="I22" s="74">
        <v>7.1999999999999995E-2</v>
      </c>
      <c r="J22" s="45">
        <v>152130000000</v>
      </c>
      <c r="K22" s="58">
        <v>1.013261</v>
      </c>
      <c r="L22" s="58">
        <v>1.0907609999999999</v>
      </c>
      <c r="M22" s="24">
        <v>14</v>
      </c>
      <c r="N22" s="43"/>
      <c r="O22" s="43"/>
      <c r="P22" s="43"/>
      <c r="Q22" s="43"/>
      <c r="R22" s="43"/>
      <c r="S22" s="43"/>
      <c r="T22" s="43"/>
    </row>
    <row r="23" spans="1:20" x14ac:dyDescent="0.25">
      <c r="A23" s="43"/>
      <c r="B23" s="75">
        <v>43991</v>
      </c>
      <c r="C23" s="18" t="s">
        <v>238</v>
      </c>
      <c r="D23" s="45">
        <v>30000000000</v>
      </c>
      <c r="E23" s="45">
        <v>30000000000</v>
      </c>
      <c r="F23" s="58">
        <v>1.0801449999999999</v>
      </c>
      <c r="G23" s="72">
        <v>6.802031434257183E-2</v>
      </c>
      <c r="H23" s="24">
        <v>2</v>
      </c>
      <c r="I23" s="74">
        <v>7.9000000000000001E-2</v>
      </c>
      <c r="J23" s="45">
        <v>103500000000</v>
      </c>
      <c r="K23" s="58">
        <v>1.0149999999999999</v>
      </c>
      <c r="L23" s="58">
        <v>1.1125</v>
      </c>
      <c r="M23" s="24">
        <v>15</v>
      </c>
      <c r="N23" s="43"/>
      <c r="O23" s="43"/>
      <c r="P23" s="43"/>
      <c r="Q23" s="43"/>
      <c r="R23" s="43"/>
      <c r="S23" s="43"/>
      <c r="T23" s="43"/>
    </row>
    <row r="24" spans="1:20" x14ac:dyDescent="0.25">
      <c r="A24" s="43"/>
      <c r="B24" s="75">
        <v>44026</v>
      </c>
      <c r="C24" s="18" t="s">
        <v>240</v>
      </c>
      <c r="D24" s="45">
        <v>21000000000</v>
      </c>
      <c r="E24" s="45">
        <v>21000000000</v>
      </c>
      <c r="F24" s="58">
        <v>1.1200000000000001</v>
      </c>
      <c r="G24" s="102">
        <v>3.9029609665468402E-2</v>
      </c>
      <c r="H24" s="24">
        <v>1</v>
      </c>
      <c r="I24" s="74">
        <v>7.1999999999999995E-2</v>
      </c>
      <c r="J24" s="45">
        <v>177490000000</v>
      </c>
      <c r="K24" s="58">
        <v>1.015892</v>
      </c>
      <c r="L24" s="58">
        <v>1.1200000000000001</v>
      </c>
      <c r="M24" s="24">
        <v>18</v>
      </c>
      <c r="N24" s="43"/>
      <c r="O24" s="43"/>
      <c r="P24" s="43"/>
      <c r="Q24" s="43"/>
      <c r="R24" s="43"/>
      <c r="S24" s="43"/>
      <c r="T24" s="43"/>
    </row>
    <row r="25" spans="1:20" x14ac:dyDescent="0.25">
      <c r="A25" s="43"/>
      <c r="B25" s="75">
        <v>44026</v>
      </c>
      <c r="C25" s="18" t="s">
        <v>236</v>
      </c>
      <c r="D25" s="45">
        <v>20000000000</v>
      </c>
      <c r="E25" s="45">
        <v>20000000000</v>
      </c>
      <c r="F25" s="58">
        <v>1.115</v>
      </c>
      <c r="G25" s="102">
        <v>5.2282147059271554E-2</v>
      </c>
      <c r="H25" s="24">
        <v>1</v>
      </c>
      <c r="I25" s="74">
        <v>7.7499999999999999E-2</v>
      </c>
      <c r="J25" s="45">
        <v>150150000000</v>
      </c>
      <c r="K25" s="58">
        <v>1.012748</v>
      </c>
      <c r="L25" s="58">
        <v>1.115</v>
      </c>
      <c r="M25" s="24">
        <v>15</v>
      </c>
      <c r="N25" s="43"/>
      <c r="O25" s="43"/>
      <c r="P25" s="43"/>
      <c r="Q25" s="43"/>
      <c r="R25" s="43"/>
      <c r="S25" s="43"/>
      <c r="T25" s="43"/>
    </row>
    <row r="26" spans="1:20" x14ac:dyDescent="0.25">
      <c r="A26" s="43"/>
      <c r="B26" s="75">
        <v>44026</v>
      </c>
      <c r="C26" s="18" t="s">
        <v>238</v>
      </c>
      <c r="D26" s="45">
        <v>20000000000</v>
      </c>
      <c r="E26" s="45">
        <v>20000000000</v>
      </c>
      <c r="F26" s="58">
        <v>1.1279999999999999</v>
      </c>
      <c r="G26" s="102">
        <v>6.2102631988875112E-2</v>
      </c>
      <c r="H26" s="24">
        <v>5</v>
      </c>
      <c r="I26" s="74">
        <v>7.9000000000000001E-2</v>
      </c>
      <c r="J26" s="23">
        <v>125020000000</v>
      </c>
      <c r="K26" s="58">
        <v>1.0177</v>
      </c>
      <c r="L26" s="58">
        <v>1.1464989999999999</v>
      </c>
      <c r="M26" s="24">
        <v>17</v>
      </c>
      <c r="N26" s="43"/>
      <c r="O26" s="43"/>
      <c r="P26" s="43"/>
      <c r="Q26" s="43"/>
      <c r="R26" s="43"/>
      <c r="S26" s="43"/>
      <c r="T26" s="43"/>
    </row>
    <row r="27" spans="1:20" x14ac:dyDescent="0.25">
      <c r="A27" s="43"/>
      <c r="B27" s="62">
        <v>44054</v>
      </c>
      <c r="C27" s="18" t="s">
        <v>240</v>
      </c>
      <c r="D27" s="23">
        <v>10000000000</v>
      </c>
      <c r="E27" s="23">
        <v>10000000000</v>
      </c>
      <c r="F27" s="58">
        <v>1.1414</v>
      </c>
      <c r="G27" s="22">
        <v>3.4451507519949055E-2</v>
      </c>
      <c r="H27" s="24">
        <v>1</v>
      </c>
      <c r="I27" s="74">
        <v>7.1999999999999995E-2</v>
      </c>
      <c r="J27" s="23">
        <v>58984000000</v>
      </c>
      <c r="K27" s="104">
        <v>1.0200100000000001</v>
      </c>
      <c r="L27" s="104">
        <v>1.1414</v>
      </c>
      <c r="M27" s="24">
        <v>10</v>
      </c>
      <c r="N27" s="43"/>
      <c r="O27" s="43"/>
      <c r="P27" s="43"/>
      <c r="Q27" s="43"/>
      <c r="R27" s="43"/>
      <c r="S27" s="43"/>
      <c r="T27" s="43"/>
    </row>
    <row r="28" spans="1:20" x14ac:dyDescent="0.25">
      <c r="A28" s="43"/>
      <c r="B28" s="62">
        <v>44054</v>
      </c>
      <c r="C28" s="18" t="s">
        <v>236</v>
      </c>
      <c r="D28" s="45">
        <v>20000000000</v>
      </c>
      <c r="E28" s="45">
        <v>20000000000</v>
      </c>
      <c r="F28" s="58">
        <v>1.1607160000000001</v>
      </c>
      <c r="G28" s="22">
        <v>4.3876418893020956E-2</v>
      </c>
      <c r="H28" s="24">
        <v>2</v>
      </c>
      <c r="I28" s="74">
        <v>7.7499999999999999E-2</v>
      </c>
      <c r="J28" s="23">
        <v>117340000000</v>
      </c>
      <c r="K28" s="27">
        <v>1.014724</v>
      </c>
      <c r="L28" s="27">
        <v>1.1607160000000001</v>
      </c>
      <c r="M28" s="24">
        <v>14</v>
      </c>
      <c r="N28" s="43"/>
      <c r="O28" s="43"/>
      <c r="P28" s="43"/>
      <c r="Q28" s="43"/>
      <c r="R28" s="43"/>
      <c r="S28" s="43"/>
      <c r="T28" s="43"/>
    </row>
    <row r="29" spans="1:20" x14ac:dyDescent="0.25">
      <c r="A29" s="43"/>
      <c r="B29" s="62">
        <v>44054</v>
      </c>
      <c r="C29" s="18" t="s">
        <v>238</v>
      </c>
      <c r="D29" s="45">
        <v>20000000000</v>
      </c>
      <c r="E29" s="45">
        <v>20000000000</v>
      </c>
      <c r="F29" s="58">
        <v>1.1507970000000001</v>
      </c>
      <c r="G29" s="22">
        <v>5.9721513001092311E-2</v>
      </c>
      <c r="H29" s="24">
        <v>2</v>
      </c>
      <c r="I29" s="74">
        <v>7.9000000000000001E-2</v>
      </c>
      <c r="J29" s="23">
        <v>81600000000</v>
      </c>
      <c r="K29" s="27">
        <v>1.0991</v>
      </c>
      <c r="L29" s="27">
        <v>1.201743</v>
      </c>
      <c r="M29" s="24">
        <v>11</v>
      </c>
      <c r="N29" s="43"/>
      <c r="O29" s="43"/>
      <c r="P29" s="43"/>
      <c r="Q29" s="43"/>
      <c r="R29" s="43"/>
      <c r="S29" s="43"/>
      <c r="T29" s="43"/>
    </row>
    <row r="30" spans="1:20" x14ac:dyDescent="0.25">
      <c r="A30" s="43"/>
      <c r="B30" s="62">
        <v>44054</v>
      </c>
      <c r="C30" s="18" t="str">
        <f>'C.F.'!$D$192</f>
        <v>PYTNA01F0886</v>
      </c>
      <c r="D30" s="45">
        <v>20000000000</v>
      </c>
      <c r="E30" s="45">
        <v>20000000000</v>
      </c>
      <c r="F30" s="58">
        <v>1.1440000000000001</v>
      </c>
      <c r="G30" s="22">
        <v>7.8496606034958935E-2</v>
      </c>
      <c r="H30" s="24">
        <v>4</v>
      </c>
      <c r="I30" s="74">
        <v>9.5000000000000001E-2</v>
      </c>
      <c r="J30" s="23">
        <v>92505000000</v>
      </c>
      <c r="K30" s="27">
        <v>1.081</v>
      </c>
      <c r="L30" s="27">
        <v>1.1581999999999999</v>
      </c>
      <c r="M30" s="24">
        <v>11</v>
      </c>
      <c r="N30" s="43"/>
      <c r="O30" s="43"/>
      <c r="P30" s="43"/>
      <c r="Q30" s="43"/>
      <c r="R30" s="43"/>
      <c r="S30" s="43"/>
      <c r="T30" s="43"/>
    </row>
    <row r="31" spans="1:20" x14ac:dyDescent="0.25">
      <c r="A31" s="43"/>
      <c r="B31" s="21">
        <v>44089</v>
      </c>
      <c r="C31" s="18" t="s">
        <v>240</v>
      </c>
      <c r="D31" s="23">
        <v>70000000000</v>
      </c>
      <c r="E31" s="23">
        <v>70000000000</v>
      </c>
      <c r="F31" s="26">
        <v>1.1119810000000001</v>
      </c>
      <c r="G31" s="22">
        <v>4.4997658345369985E-2</v>
      </c>
      <c r="H31" s="24">
        <v>6</v>
      </c>
      <c r="I31" s="103">
        <v>7.1999999999999995E-2</v>
      </c>
      <c r="J31" s="23">
        <v>172100000000</v>
      </c>
      <c r="K31" s="104">
        <v>1.088635</v>
      </c>
      <c r="L31" s="104">
        <v>1.1665350000000001</v>
      </c>
      <c r="M31" s="24">
        <v>8</v>
      </c>
      <c r="N31" s="43"/>
      <c r="O31" s="43"/>
      <c r="P31" s="43"/>
      <c r="Q31" s="43"/>
      <c r="R31" s="43"/>
      <c r="S31" s="43"/>
      <c r="T31" s="43"/>
    </row>
    <row r="32" spans="1:20" x14ac:dyDescent="0.25">
      <c r="A32" s="43"/>
      <c r="B32" s="21">
        <v>44089</v>
      </c>
      <c r="C32" s="18" t="s">
        <v>236</v>
      </c>
      <c r="D32" s="23">
        <v>100000000000</v>
      </c>
      <c r="E32" s="23">
        <v>100000000000</v>
      </c>
      <c r="F32" s="26">
        <v>1.120684</v>
      </c>
      <c r="G32" s="22">
        <v>5.3941643491185853E-2</v>
      </c>
      <c r="H32" s="24">
        <v>8</v>
      </c>
      <c r="I32" s="103">
        <v>7.7499999999999999E-2</v>
      </c>
      <c r="J32" s="23">
        <v>223600000000</v>
      </c>
      <c r="K32" s="27">
        <v>1.018634</v>
      </c>
      <c r="L32" s="27">
        <v>1.188634</v>
      </c>
      <c r="M32" s="24">
        <v>10</v>
      </c>
      <c r="N32" s="43"/>
      <c r="O32" s="43"/>
      <c r="P32" s="43"/>
      <c r="Q32" s="43"/>
      <c r="R32" s="43"/>
      <c r="S32" s="43"/>
      <c r="T32" s="43"/>
    </row>
    <row r="33" spans="1:20" x14ac:dyDescent="0.25">
      <c r="A33" s="43"/>
      <c r="B33" s="21">
        <v>44089</v>
      </c>
      <c r="C33" s="18" t="s">
        <v>238</v>
      </c>
      <c r="D33" s="23">
        <v>100000000000</v>
      </c>
      <c r="E33" s="23">
        <v>100000000000</v>
      </c>
      <c r="F33" s="26">
        <v>1.0402979999999999</v>
      </c>
      <c r="G33" s="22">
        <v>7.7534506860963706E-2</v>
      </c>
      <c r="H33" s="24">
        <v>10</v>
      </c>
      <c r="I33" s="103">
        <v>7.9000000000000001E-2</v>
      </c>
      <c r="J33" s="23">
        <v>150310000000</v>
      </c>
      <c r="K33" s="27">
        <v>1</v>
      </c>
      <c r="L33" s="27">
        <v>1.1822980000000001</v>
      </c>
      <c r="M33" s="24">
        <v>12</v>
      </c>
      <c r="N33" s="43"/>
      <c r="O33" s="43"/>
      <c r="P33" s="43"/>
      <c r="Q33" s="43"/>
      <c r="R33" s="43"/>
      <c r="S33" s="43"/>
      <c r="T33" s="43"/>
    </row>
    <row r="34" spans="1:20" x14ac:dyDescent="0.25">
      <c r="A34" s="43"/>
      <c r="B34" s="21">
        <v>44089</v>
      </c>
      <c r="C34" s="18" t="s">
        <v>245</v>
      </c>
      <c r="D34" s="23">
        <v>100000000000</v>
      </c>
      <c r="E34" s="23">
        <v>100000000000</v>
      </c>
      <c r="F34" s="26">
        <v>1.23</v>
      </c>
      <c r="G34" s="22">
        <v>7.6381227680127423E-2</v>
      </c>
      <c r="H34" s="24">
        <v>2</v>
      </c>
      <c r="I34" s="103">
        <v>9.9000000000000005E-2</v>
      </c>
      <c r="J34" s="23">
        <v>363930000000</v>
      </c>
      <c r="K34" s="27">
        <v>1</v>
      </c>
      <c r="L34" s="27">
        <v>1.2769999999999999</v>
      </c>
      <c r="M34" s="24">
        <v>16</v>
      </c>
      <c r="N34" s="43"/>
      <c r="O34" s="43"/>
      <c r="P34" s="43"/>
      <c r="Q34" s="43"/>
      <c r="R34" s="43"/>
      <c r="S34" s="43"/>
      <c r="T34" s="43"/>
    </row>
    <row r="35" spans="1:20" x14ac:dyDescent="0.25">
      <c r="A35" s="43"/>
      <c r="B35" s="62">
        <v>44117</v>
      </c>
      <c r="C35" s="18" t="s">
        <v>240</v>
      </c>
      <c r="D35" s="107">
        <v>60000000000</v>
      </c>
      <c r="E35" s="107">
        <v>60000000000</v>
      </c>
      <c r="F35" s="26">
        <v>1.0571869999999999</v>
      </c>
      <c r="G35" s="22">
        <v>6.3509854239525668E-2</v>
      </c>
      <c r="H35" s="108">
        <v>8</v>
      </c>
      <c r="I35" s="103">
        <v>7.1999999999999995E-2</v>
      </c>
      <c r="J35" s="23">
        <v>65920000000</v>
      </c>
      <c r="K35" s="27">
        <v>1.0571869999999999</v>
      </c>
      <c r="L35" s="27">
        <v>1.137613</v>
      </c>
      <c r="M35" s="108">
        <v>8</v>
      </c>
      <c r="N35" s="43"/>
      <c r="O35" s="43"/>
      <c r="P35" s="43"/>
      <c r="Q35" s="43"/>
      <c r="R35" s="43"/>
      <c r="S35" s="43"/>
      <c r="T35" s="43"/>
    </row>
    <row r="36" spans="1:20" x14ac:dyDescent="0.25">
      <c r="A36" s="43"/>
      <c r="B36" s="62">
        <v>44117</v>
      </c>
      <c r="C36" s="18" t="s">
        <v>236</v>
      </c>
      <c r="D36" s="107">
        <v>90000000000</v>
      </c>
      <c r="E36" s="107">
        <v>90000000000</v>
      </c>
      <c r="F36" s="26">
        <v>1.0863420000000001</v>
      </c>
      <c r="G36" s="22">
        <v>6.2907527147215772E-2</v>
      </c>
      <c r="H36" s="108">
        <v>10</v>
      </c>
      <c r="I36" s="103">
        <v>7.7499999999999999E-2</v>
      </c>
      <c r="J36" s="23">
        <v>117949000000</v>
      </c>
      <c r="K36" s="27">
        <v>1.0448470000000001</v>
      </c>
      <c r="L36" s="27">
        <v>1.1584919999999999</v>
      </c>
      <c r="M36" s="108">
        <v>13</v>
      </c>
      <c r="N36" s="43"/>
      <c r="O36" s="43"/>
      <c r="P36" s="43"/>
      <c r="Q36" s="43"/>
      <c r="R36" s="43"/>
      <c r="S36" s="43"/>
      <c r="T36" s="43"/>
    </row>
    <row r="37" spans="1:20" x14ac:dyDescent="0.25">
      <c r="A37" s="43"/>
      <c r="B37" s="62">
        <v>44117</v>
      </c>
      <c r="C37" s="18" t="str">
        <f>'C.F.'!$D$192</f>
        <v>PYTNA01F0886</v>
      </c>
      <c r="D37" s="107">
        <v>100000000000</v>
      </c>
      <c r="E37" s="107">
        <v>100000000000</v>
      </c>
      <c r="F37" s="26">
        <v>1.3</v>
      </c>
      <c r="G37" s="22">
        <v>6.5087844227580252E-2</v>
      </c>
      <c r="H37" s="108">
        <v>2</v>
      </c>
      <c r="I37" s="74">
        <v>9.5000000000000001E-2</v>
      </c>
      <c r="J37" s="23">
        <v>297600000000</v>
      </c>
      <c r="K37" s="27">
        <v>1.0995250000000001</v>
      </c>
      <c r="L37" s="27">
        <v>1.3012629999999998</v>
      </c>
      <c r="M37" s="108">
        <v>12</v>
      </c>
      <c r="N37" s="43"/>
      <c r="O37" s="43"/>
      <c r="P37" s="43"/>
      <c r="Q37" s="43"/>
      <c r="R37" s="43"/>
      <c r="S37" s="43"/>
      <c r="T37" s="43"/>
    </row>
    <row r="38" spans="1:20" x14ac:dyDescent="0.25">
      <c r="A38" s="43"/>
      <c r="B38" s="21">
        <v>44145</v>
      </c>
      <c r="C38" s="18" t="s">
        <v>236</v>
      </c>
      <c r="D38" s="107">
        <v>42842000000</v>
      </c>
      <c r="E38" s="107">
        <v>42842000000</v>
      </c>
      <c r="F38" s="26">
        <v>1.10026</v>
      </c>
      <c r="G38" s="22">
        <v>6.1096285633080241E-2</v>
      </c>
      <c r="H38" s="24">
        <v>4</v>
      </c>
      <c r="I38" s="109">
        <v>7.7499999999999999E-2</v>
      </c>
      <c r="J38" s="23">
        <v>117842000000</v>
      </c>
      <c r="K38" s="27">
        <v>1.0376559999999999</v>
      </c>
      <c r="L38" s="27">
        <v>1.1504920000000001</v>
      </c>
      <c r="M38" s="108">
        <v>14</v>
      </c>
      <c r="N38" s="43"/>
      <c r="O38" s="43"/>
      <c r="P38" s="43"/>
      <c r="Q38" s="43"/>
      <c r="R38" s="43"/>
      <c r="S38" s="43"/>
      <c r="T38" s="43"/>
    </row>
    <row r="39" spans="1:20" x14ac:dyDescent="0.25">
      <c r="A39" s="43"/>
      <c r="B39" s="21">
        <v>44145</v>
      </c>
      <c r="C39" s="18" t="s">
        <v>238</v>
      </c>
      <c r="D39" s="107">
        <v>50000000000</v>
      </c>
      <c r="E39" s="107">
        <v>48050000000</v>
      </c>
      <c r="F39" s="26">
        <v>1.0039070000000001</v>
      </c>
      <c r="G39" s="22">
        <v>7.8999930469490484E-2</v>
      </c>
      <c r="H39" s="24">
        <v>9</v>
      </c>
      <c r="I39" s="109">
        <v>7.9000000000000001E-2</v>
      </c>
      <c r="J39" s="23">
        <v>48050000000</v>
      </c>
      <c r="K39" s="27">
        <v>1.0039070000000001</v>
      </c>
      <c r="L39" s="27">
        <v>1.113907</v>
      </c>
      <c r="M39" s="108">
        <v>9</v>
      </c>
      <c r="N39" s="43"/>
      <c r="O39" s="43"/>
      <c r="P39" s="43"/>
      <c r="Q39" s="43"/>
      <c r="R39" s="43"/>
      <c r="S39" s="43"/>
      <c r="T39" s="43"/>
    </row>
    <row r="40" spans="1:20" x14ac:dyDescent="0.25">
      <c r="A40" s="43"/>
      <c r="B40" s="21">
        <v>44145</v>
      </c>
      <c r="C40" s="18" t="str">
        <f>'C.F.'!$D$192</f>
        <v>PYTNA01F0886</v>
      </c>
      <c r="D40" s="107">
        <v>40000000000</v>
      </c>
      <c r="E40" s="107">
        <v>40000000000</v>
      </c>
      <c r="F40" s="26">
        <v>1.199492</v>
      </c>
      <c r="G40" s="22">
        <v>7.5229220846941031E-2</v>
      </c>
      <c r="H40" s="24">
        <v>5</v>
      </c>
      <c r="I40" s="109">
        <v>9.5000000000000001E-2</v>
      </c>
      <c r="J40" s="23">
        <v>46400000000</v>
      </c>
      <c r="K40" s="27">
        <v>1.1154919999999999</v>
      </c>
      <c r="L40" s="27">
        <v>1.276</v>
      </c>
      <c r="M40" s="108">
        <v>6</v>
      </c>
      <c r="N40" s="43"/>
      <c r="O40" s="43"/>
      <c r="P40" s="43"/>
      <c r="Q40" s="43"/>
      <c r="R40" s="43"/>
      <c r="S40" s="43"/>
      <c r="T40" s="43"/>
    </row>
    <row r="41" spans="1:20" x14ac:dyDescent="0.25">
      <c r="A41" s="43"/>
      <c r="B41" s="21">
        <v>44145</v>
      </c>
      <c r="C41" s="18" t="s">
        <v>245</v>
      </c>
      <c r="D41" s="107">
        <v>100000000000</v>
      </c>
      <c r="E41" s="107">
        <v>100000000000</v>
      </c>
      <c r="F41" s="26">
        <v>1.261315</v>
      </c>
      <c r="G41" s="22">
        <v>7.5050376647107384E-2</v>
      </c>
      <c r="H41" s="24">
        <v>4</v>
      </c>
      <c r="I41" s="109">
        <v>9.9000000000000005E-2</v>
      </c>
      <c r="J41" s="23">
        <v>181350000000</v>
      </c>
      <c r="K41" s="27">
        <v>1.015315</v>
      </c>
      <c r="L41" s="27">
        <v>1.323</v>
      </c>
      <c r="M41" s="108">
        <v>7</v>
      </c>
      <c r="N41" s="43"/>
      <c r="O41" s="43"/>
      <c r="P41" s="43"/>
      <c r="Q41" s="43"/>
      <c r="R41" s="43"/>
      <c r="S41" s="43"/>
      <c r="T41" s="43"/>
    </row>
    <row r="42" spans="1:20" x14ac:dyDescent="0.25">
      <c r="A42" s="43"/>
      <c r="B42" s="214" t="s">
        <v>218</v>
      </c>
      <c r="C42" s="215"/>
      <c r="D42" s="216"/>
      <c r="E42" s="51">
        <f>SUM(E12:E41)</f>
        <v>1320892000000</v>
      </c>
      <c r="F42" s="217"/>
      <c r="G42" s="218"/>
      <c r="H42" s="96"/>
      <c r="I42" s="100"/>
      <c r="J42" s="51">
        <f>SUM(J12:J41)</f>
        <v>3682629000000</v>
      </c>
      <c r="K42" s="217"/>
      <c r="L42" s="218"/>
      <c r="M42" s="219"/>
      <c r="N42" s="43"/>
      <c r="O42" s="43"/>
      <c r="P42" s="43"/>
      <c r="Q42" s="43"/>
      <c r="R42" s="43"/>
      <c r="S42" s="43"/>
      <c r="T42" s="43"/>
    </row>
    <row r="43" spans="1:20" x14ac:dyDescent="0.25">
      <c r="A43" s="43"/>
      <c r="B43" s="33"/>
      <c r="C43" s="43"/>
      <c r="D43" s="183"/>
      <c r="E43" s="76"/>
      <c r="F43" s="77"/>
      <c r="G43" s="43"/>
      <c r="H43" s="76"/>
      <c r="I43" s="76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x14ac:dyDescent="0.25">
      <c r="A44" s="43"/>
      <c r="B44" s="196" t="s">
        <v>233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43"/>
      <c r="O44" s="43"/>
      <c r="P44" s="43"/>
      <c r="Q44" s="43"/>
      <c r="R44" s="43"/>
      <c r="S44" s="43"/>
      <c r="T44" s="43"/>
    </row>
    <row r="45" spans="1:20" x14ac:dyDescent="0.25">
      <c r="A45" s="43"/>
      <c r="B45" s="14" t="str">
        <f>+Subastas!B34</f>
        <v>Fuente: Dirección General de Política de Endeudamiento. VEP. MEF.</v>
      </c>
      <c r="C45" s="43"/>
      <c r="D45" s="43"/>
      <c r="E45" s="78"/>
      <c r="F45" s="43"/>
      <c r="G45" s="43"/>
      <c r="H45" s="76"/>
      <c r="I45" s="76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x14ac:dyDescent="0.25">
      <c r="A46" s="43"/>
      <c r="B46" s="13"/>
      <c r="C46" s="43"/>
      <c r="D46" s="43"/>
      <c r="E46" s="94"/>
      <c r="F46" s="43"/>
      <c r="G46" s="76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x14ac:dyDescent="0.25">
      <c r="A47" s="43"/>
      <c r="B47" s="43"/>
      <c r="C47" s="43"/>
      <c r="D47" s="43"/>
      <c r="E47" s="78"/>
      <c r="F47" s="43"/>
      <c r="G47" s="78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x14ac:dyDescent="0.25">
      <c r="A48" s="43"/>
      <c r="B48" s="43"/>
      <c r="C48" s="43"/>
      <c r="D48" s="43"/>
      <c r="E48" s="79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x14ac:dyDescent="0.25">
      <c r="A52" s="43"/>
      <c r="B52" s="43"/>
      <c r="C52" s="43"/>
      <c r="D52" s="43"/>
      <c r="E52" s="76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0" s="43" customFormat="1" x14ac:dyDescent="0.25"/>
    <row r="57" spans="1:20" s="43" customFormat="1" x14ac:dyDescent="0.25"/>
    <row r="58" spans="1:20" s="43" customFormat="1" x14ac:dyDescent="0.25"/>
    <row r="59" spans="1:20" s="43" customFormat="1" x14ac:dyDescent="0.25"/>
    <row r="60" spans="1:20" s="43" customFormat="1" x14ac:dyDescent="0.25"/>
    <row r="61" spans="1:20" s="43" customFormat="1" x14ac:dyDescent="0.25"/>
    <row r="62" spans="1:20" s="43" customFormat="1" x14ac:dyDescent="0.25"/>
    <row r="63" spans="1:20" s="43" customFormat="1" x14ac:dyDescent="0.25"/>
    <row r="64" spans="1:20" s="43" customFormat="1" x14ac:dyDescent="0.25"/>
    <row r="65" spans="2:13" s="43" customForma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s="43" customForma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s="43" customFormat="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s="43" customFormat="1" x14ac:dyDescent="0.2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2:13" s="43" customFormat="1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2:13" s="43" customFormat="1" x14ac:dyDescent="0.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2:13" s="43" customForma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2:13" s="43" customFormat="1" x14ac:dyDescent="0.2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2:13" s="43" customForma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2:13" s="43" customFormat="1" x14ac:dyDescent="0.2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/>
    <row r="363" spans="2:13" x14ac:dyDescent="0.25"/>
    <row r="364" spans="2:13" x14ac:dyDescent="0.25"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</row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ht="15" customHeight="1" x14ac:dyDescent="0.25"/>
  </sheetData>
  <mergeCells count="7">
    <mergeCell ref="B44:M44"/>
    <mergeCell ref="B8:M8"/>
    <mergeCell ref="E10:H10"/>
    <mergeCell ref="J10:M10"/>
    <mergeCell ref="B42:D42"/>
    <mergeCell ref="F42:G42"/>
    <mergeCell ref="K42:M42"/>
  </mergeCells>
  <hyperlinks>
    <hyperlink ref="C12" location="C.F.!D191" display="PYTNA02F9159"/>
    <hyperlink ref="C13" location="C.F.!D189" display="PYTNA01F8541"/>
    <hyperlink ref="C14" location="C.F.!D190" display="PYTNA01F8731"/>
    <hyperlink ref="C15" location="C.F.!D191" display="PYTNA02F9159"/>
    <hyperlink ref="C16" location="C.F.!D189" display="PYTNA01F8541"/>
    <hyperlink ref="C17" location="C.F.!D190" display="PYTNA01F8731"/>
    <hyperlink ref="C18" location="C.F.!D191" display="PYTNA02F9159"/>
    <hyperlink ref="C19" location="C.F.!D189" display="PYTNA01F8541"/>
    <hyperlink ref="C20" location="C.F.!D189" display="PYTNA01F8541"/>
    <hyperlink ref="C21" location="C.F.!D190" display="PYTNA01F8731"/>
    <hyperlink ref="C22" location="C.F.!D191" display="PYTNA02F9159"/>
    <hyperlink ref="C23" location="C.F.!D190" display="PYTNA01F8731"/>
    <hyperlink ref="C24" location="C.F.!D191" display="PYTNA02F9159"/>
    <hyperlink ref="C25" location="C.F.!D189" display="PYTNA01F8541"/>
    <hyperlink ref="C26" location="C.F.!D190" display="PYTNA01F8731"/>
    <hyperlink ref="C27" location="C.F.!D191" display="PYTNA02F9159"/>
    <hyperlink ref="C28" location="C.F.!D189" display="PYTNA01F8541"/>
    <hyperlink ref="C29" location="C.F.!D190" display="PYTNA01F8731"/>
    <hyperlink ref="C30" location="C.F.!D192" display="C.F.!D192"/>
    <hyperlink ref="C31" location="C.F.!D191" display="PYTNA02F9159"/>
    <hyperlink ref="C32" location="C.F.!D189" display="PYTNA01F8541"/>
    <hyperlink ref="C33" location="C.F.!D190" display="PYTNA01F8731"/>
    <hyperlink ref="C34" location="C.F.!D193" display="PYTNA01F0902"/>
    <hyperlink ref="C35" location="C.F.!D191" display="PYTNA02F9159"/>
    <hyperlink ref="C36" location="C.F.!D189" display="PYTNA01F8541"/>
    <hyperlink ref="C37" location="C.F.!D192" display="C.F.!D192"/>
    <hyperlink ref="C38" location="C.F.!D189" display="PYTNA01F8541"/>
    <hyperlink ref="C39" location="C.F.!D190" display="PYTNA01F8731"/>
    <hyperlink ref="C40" location="C.F.!D192" display="C.F.!D192"/>
    <hyperlink ref="C41" location="C.F.!D193" display="PYTNA01F0902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N405"/>
  <sheetViews>
    <sheetView showGridLines="0" zoomScale="80" zoomScaleNormal="80" workbookViewId="0">
      <pane xSplit="1" ySplit="11" topLeftCell="B27" activePane="bottomRight" state="frozen"/>
      <selection pane="topRight" activeCell="B1" sqref="B1"/>
      <selection pane="bottomLeft" activeCell="A12" sqref="A12"/>
      <selection pane="bottomRight" activeCell="C35" sqref="C35"/>
    </sheetView>
  </sheetViews>
  <sheetFormatPr baseColWidth="10" defaultColWidth="0" defaultRowHeight="15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8.28515625" style="44" customWidth="1"/>
    <col min="5" max="5" width="28" style="44" customWidth="1"/>
    <col min="6" max="6" width="19" style="44" customWidth="1"/>
    <col min="7" max="7" width="15.7109375" style="44" bestFit="1" customWidth="1"/>
    <col min="8" max="9" width="13.28515625" style="44" customWidth="1"/>
    <col min="10" max="10" width="17.5703125" style="44" customWidth="1"/>
    <col min="11" max="11" width="13.28515625" style="44" customWidth="1"/>
    <col min="12" max="12" width="12.42578125" style="44" customWidth="1"/>
    <col min="13" max="13" width="9.7109375" style="44" customWidth="1"/>
    <col min="14" max="40" width="0" style="44" hidden="1" customWidth="1"/>
    <col min="41" max="16384" width="11.42578125" style="44" hidden="1"/>
  </cols>
  <sheetData>
    <row r="1" spans="1:2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5.75" x14ac:dyDescent="0.25">
      <c r="A8" s="43"/>
      <c r="B8" s="195" t="s">
        <v>247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43"/>
      <c r="O8" s="43"/>
      <c r="P8" s="43"/>
      <c r="Q8" s="43"/>
      <c r="R8" s="43"/>
      <c r="S8" s="43"/>
      <c r="T8" s="43"/>
    </row>
    <row r="9" spans="1:20" ht="15.75" x14ac:dyDescent="0.25">
      <c r="A9" s="43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43"/>
      <c r="O9" s="43"/>
      <c r="P9" s="43"/>
      <c r="Q9" s="43"/>
      <c r="R9" s="43"/>
      <c r="S9" s="43"/>
      <c r="T9" s="43"/>
    </row>
    <row r="10" spans="1:20" x14ac:dyDescent="0.25">
      <c r="A10" s="43"/>
      <c r="B10" s="19"/>
      <c r="C10" s="19"/>
      <c r="D10" s="19"/>
      <c r="E10" s="223" t="s">
        <v>210</v>
      </c>
      <c r="F10" s="224"/>
      <c r="G10" s="224"/>
      <c r="H10" s="225"/>
      <c r="I10" s="111"/>
      <c r="J10" s="220" t="s">
        <v>209</v>
      </c>
      <c r="K10" s="221"/>
      <c r="L10" s="221"/>
      <c r="M10" s="222"/>
      <c r="N10" s="43"/>
      <c r="O10" s="43"/>
      <c r="P10" s="43"/>
      <c r="Q10" s="43"/>
      <c r="R10" s="43"/>
      <c r="S10" s="43"/>
      <c r="T10" s="43"/>
    </row>
    <row r="11" spans="1:20" ht="27.75" customHeight="1" x14ac:dyDescent="0.25">
      <c r="A11" s="43"/>
      <c r="B11" s="20" t="s">
        <v>12</v>
      </c>
      <c r="C11" s="20" t="s">
        <v>228</v>
      </c>
      <c r="D11" s="117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3" t="s">
        <v>246</v>
      </c>
      <c r="J11" s="52" t="s">
        <v>38</v>
      </c>
      <c r="K11" s="52" t="s">
        <v>224</v>
      </c>
      <c r="L11" s="52" t="s">
        <v>225</v>
      </c>
      <c r="M11" s="52" t="s">
        <v>13</v>
      </c>
      <c r="N11" s="43"/>
      <c r="O11" s="43"/>
      <c r="P11" s="43"/>
      <c r="Q11" s="43"/>
      <c r="R11" s="43"/>
      <c r="S11" s="43"/>
      <c r="T11" s="43"/>
    </row>
    <row r="12" spans="1:20" x14ac:dyDescent="0.25">
      <c r="A12" s="43"/>
      <c r="B12" s="21">
        <v>44215</v>
      </c>
      <c r="C12" s="18" t="s">
        <v>236</v>
      </c>
      <c r="D12" s="107">
        <v>60000000000</v>
      </c>
      <c r="E12" s="107">
        <v>60000000000</v>
      </c>
      <c r="F12" s="26">
        <v>1.1299999999999999</v>
      </c>
      <c r="G12" s="22">
        <v>4.677256554688445E-2</v>
      </c>
      <c r="H12" s="108">
        <v>3</v>
      </c>
      <c r="I12" s="109">
        <v>7.7499999999999999E-2</v>
      </c>
      <c r="J12" s="23">
        <v>226575000000</v>
      </c>
      <c r="K12" s="104">
        <v>1.00648</v>
      </c>
      <c r="L12" s="27">
        <v>1.137</v>
      </c>
      <c r="M12" s="108">
        <v>15</v>
      </c>
      <c r="N12" s="43"/>
      <c r="O12" s="43"/>
      <c r="P12" s="43"/>
      <c r="Q12" s="43"/>
      <c r="R12" s="43"/>
      <c r="S12" s="43"/>
      <c r="T12" s="43"/>
    </row>
    <row r="13" spans="1:20" x14ac:dyDescent="0.25">
      <c r="A13" s="43"/>
      <c r="B13" s="21">
        <v>44215</v>
      </c>
      <c r="C13" s="18" t="s">
        <v>238</v>
      </c>
      <c r="D13" s="107">
        <v>140000000000</v>
      </c>
      <c r="E13" s="107">
        <v>140000000000</v>
      </c>
      <c r="F13" s="26">
        <v>1.1111</v>
      </c>
      <c r="G13" s="22">
        <v>6.4119780940200821E-2</v>
      </c>
      <c r="H13" s="108">
        <v>5</v>
      </c>
      <c r="I13" s="109">
        <v>7.9000000000000001E-2</v>
      </c>
      <c r="J13" s="23">
        <v>464725000000</v>
      </c>
      <c r="K13" s="98">
        <v>1.016429</v>
      </c>
      <c r="L13" s="98">
        <v>1.145</v>
      </c>
      <c r="M13" s="108">
        <v>15</v>
      </c>
      <c r="N13" s="43"/>
      <c r="O13" s="43"/>
      <c r="P13" s="43"/>
      <c r="Q13" s="43"/>
      <c r="R13" s="43"/>
      <c r="S13" s="43"/>
      <c r="T13" s="43"/>
    </row>
    <row r="14" spans="1:20" x14ac:dyDescent="0.25">
      <c r="A14" s="43"/>
      <c r="B14" s="21">
        <v>44215</v>
      </c>
      <c r="C14" s="18" t="s">
        <v>245</v>
      </c>
      <c r="D14" s="107">
        <v>163774000000</v>
      </c>
      <c r="E14" s="107">
        <v>163774000000</v>
      </c>
      <c r="F14" s="26">
        <v>1.2784949999999999</v>
      </c>
      <c r="G14" s="22">
        <v>7.5212319174117928E-2</v>
      </c>
      <c r="H14" s="108">
        <v>4</v>
      </c>
      <c r="I14" s="109">
        <v>9.9000000000000005E-2</v>
      </c>
      <c r="J14" s="23">
        <v>252500000000</v>
      </c>
      <c r="K14" s="59">
        <v>1.050959</v>
      </c>
      <c r="L14" s="98">
        <v>1.3651</v>
      </c>
      <c r="M14" s="108">
        <v>10</v>
      </c>
      <c r="N14" s="43"/>
      <c r="O14" s="43"/>
      <c r="P14" s="43"/>
      <c r="Q14" s="43"/>
      <c r="R14" s="43"/>
      <c r="S14" s="43"/>
      <c r="T14" s="43"/>
    </row>
    <row r="15" spans="1:20" x14ac:dyDescent="0.25">
      <c r="A15" s="43"/>
      <c r="B15" s="21">
        <v>44229</v>
      </c>
      <c r="C15" s="18" t="s">
        <v>236</v>
      </c>
      <c r="D15" s="107">
        <v>40000000000</v>
      </c>
      <c r="E15" s="107">
        <v>40000000000</v>
      </c>
      <c r="F15" s="98">
        <v>1.1582840000000001</v>
      </c>
      <c r="G15" s="22">
        <v>4.0978089537722903E-2</v>
      </c>
      <c r="H15" s="108">
        <v>1</v>
      </c>
      <c r="I15" s="112">
        <v>7.7499999999999999E-2</v>
      </c>
      <c r="J15" s="23">
        <v>203000000000</v>
      </c>
      <c r="K15" s="59">
        <v>1.0187109999999999</v>
      </c>
      <c r="L15" s="98">
        <v>1.1582840000000001</v>
      </c>
      <c r="M15" s="108">
        <v>11</v>
      </c>
      <c r="N15" s="43"/>
      <c r="O15" s="43"/>
      <c r="P15" s="43"/>
      <c r="Q15" s="43"/>
      <c r="R15" s="43"/>
      <c r="S15" s="43"/>
      <c r="T15" s="43"/>
    </row>
    <row r="16" spans="1:20" x14ac:dyDescent="0.25">
      <c r="A16" s="43"/>
      <c r="B16" s="21">
        <v>44229</v>
      </c>
      <c r="C16" s="18" t="s">
        <v>238</v>
      </c>
      <c r="D16" s="107">
        <v>40000000000</v>
      </c>
      <c r="E16" s="107">
        <v>40000000000</v>
      </c>
      <c r="F16" s="26">
        <v>1.1880120000000001</v>
      </c>
      <c r="G16" s="22">
        <v>5.3264447137444243E-2</v>
      </c>
      <c r="H16" s="108">
        <v>1</v>
      </c>
      <c r="I16" s="112">
        <v>7.9000000000000001E-2</v>
      </c>
      <c r="J16" s="23">
        <v>182600000000</v>
      </c>
      <c r="K16" s="59">
        <v>1.0328600000000001</v>
      </c>
      <c r="L16" s="98">
        <v>1.1880119999999998</v>
      </c>
      <c r="M16" s="108">
        <v>14</v>
      </c>
      <c r="N16" s="43"/>
      <c r="O16" s="43"/>
      <c r="P16" s="43"/>
      <c r="Q16" s="43"/>
      <c r="R16" s="43"/>
      <c r="S16" s="43"/>
      <c r="T16" s="43"/>
    </row>
    <row r="17" spans="1:20" x14ac:dyDescent="0.25">
      <c r="A17" s="43"/>
      <c r="B17" s="21">
        <v>44229</v>
      </c>
      <c r="C17" s="18" t="s">
        <v>245</v>
      </c>
      <c r="D17" s="107">
        <v>100000000000</v>
      </c>
      <c r="E17" s="107">
        <v>100000000000</v>
      </c>
      <c r="F17" s="26">
        <v>1.238</v>
      </c>
      <c r="G17" s="22">
        <v>7.8973506673397489E-2</v>
      </c>
      <c r="H17" s="108">
        <v>7</v>
      </c>
      <c r="I17" s="112">
        <v>9.9000000000000005E-2</v>
      </c>
      <c r="J17" s="23">
        <v>131037000000</v>
      </c>
      <c r="K17" s="59">
        <v>1.1192870000000001</v>
      </c>
      <c r="L17" s="98">
        <v>1.344287</v>
      </c>
      <c r="M17" s="108">
        <v>9</v>
      </c>
      <c r="N17" s="43"/>
      <c r="O17" s="43"/>
      <c r="P17" s="43"/>
      <c r="Q17" s="43"/>
      <c r="R17" s="43"/>
      <c r="S17" s="43"/>
      <c r="T17" s="43"/>
    </row>
    <row r="18" spans="1:20" x14ac:dyDescent="0.25">
      <c r="A18" s="43"/>
      <c r="B18" s="21">
        <v>44257</v>
      </c>
      <c r="C18" s="18" t="s">
        <v>236</v>
      </c>
      <c r="D18" s="107">
        <v>20000000000</v>
      </c>
      <c r="E18" s="107">
        <v>20000000000</v>
      </c>
      <c r="F18" s="26">
        <v>1.14533</v>
      </c>
      <c r="G18" s="22">
        <v>4.5294945615652345E-2</v>
      </c>
      <c r="H18" s="108">
        <v>1</v>
      </c>
      <c r="I18" s="112">
        <v>7.7499999999999999E-2</v>
      </c>
      <c r="J18" s="23">
        <v>94360000000</v>
      </c>
      <c r="K18" s="59">
        <v>1.024243</v>
      </c>
      <c r="L18" s="59">
        <v>1.14533</v>
      </c>
      <c r="M18" s="108">
        <v>11</v>
      </c>
      <c r="N18" s="43"/>
      <c r="O18" s="43"/>
      <c r="P18" s="43"/>
      <c r="Q18" s="43"/>
      <c r="R18" s="43"/>
      <c r="S18" s="43"/>
      <c r="T18" s="43"/>
    </row>
    <row r="19" spans="1:20" x14ac:dyDescent="0.25">
      <c r="A19" s="43"/>
      <c r="B19" s="21">
        <v>44257</v>
      </c>
      <c r="C19" s="18" t="s">
        <v>248</v>
      </c>
      <c r="D19" s="107">
        <v>20000000000</v>
      </c>
      <c r="E19" s="107">
        <v>20000000000</v>
      </c>
      <c r="F19" s="26">
        <v>1.0945</v>
      </c>
      <c r="G19" s="22">
        <v>6.5000746568458292E-2</v>
      </c>
      <c r="H19" s="108">
        <v>8</v>
      </c>
      <c r="I19" s="112">
        <v>7.8E-2</v>
      </c>
      <c r="J19" s="23">
        <v>98400000000</v>
      </c>
      <c r="K19" s="59">
        <v>1</v>
      </c>
      <c r="L19" s="59">
        <v>1.223705</v>
      </c>
      <c r="M19" s="108">
        <v>15</v>
      </c>
      <c r="N19" s="43"/>
      <c r="O19" s="43"/>
      <c r="P19" s="43"/>
      <c r="Q19" s="43"/>
      <c r="R19" s="43"/>
      <c r="S19" s="43"/>
      <c r="T19" s="43"/>
    </row>
    <row r="20" spans="1:20" x14ac:dyDescent="0.25">
      <c r="A20" s="43"/>
      <c r="B20" s="21">
        <v>44257</v>
      </c>
      <c r="C20" s="18" t="s">
        <v>249</v>
      </c>
      <c r="D20" s="107">
        <v>20000000000</v>
      </c>
      <c r="E20" s="107">
        <v>20000000000</v>
      </c>
      <c r="F20" s="120">
        <v>1.0525</v>
      </c>
      <c r="G20" s="113">
        <v>7.4141923267953089E-2</v>
      </c>
      <c r="H20" s="121">
        <v>4</v>
      </c>
      <c r="I20" s="122">
        <v>0.08</v>
      </c>
      <c r="J20" s="23">
        <v>30800000000</v>
      </c>
      <c r="K20" s="59">
        <v>1.0429999999999999</v>
      </c>
      <c r="L20" s="59">
        <v>1.1200000000000001</v>
      </c>
      <c r="M20" s="108">
        <v>6</v>
      </c>
      <c r="N20" s="43"/>
      <c r="O20" s="43"/>
      <c r="P20" s="43"/>
      <c r="Q20" s="43"/>
      <c r="R20" s="43"/>
      <c r="S20" s="43"/>
      <c r="T20" s="43"/>
    </row>
    <row r="21" spans="1:20" x14ac:dyDescent="0.25">
      <c r="A21" s="43"/>
      <c r="B21" s="62">
        <v>44299</v>
      </c>
      <c r="C21" s="18" t="s">
        <v>236</v>
      </c>
      <c r="D21" s="107">
        <v>40000000000</v>
      </c>
      <c r="E21" s="123">
        <v>40000000000</v>
      </c>
      <c r="F21" s="26">
        <v>1.148995</v>
      </c>
      <c r="G21" s="22">
        <v>4.65E-2</v>
      </c>
      <c r="H21" s="24">
        <v>3</v>
      </c>
      <c r="I21" s="112">
        <v>7.7499999999999999E-2</v>
      </c>
      <c r="J21" s="107">
        <v>123000000000</v>
      </c>
      <c r="K21" s="59">
        <v>1.05619</v>
      </c>
      <c r="L21" s="59">
        <v>1.1591849999999999</v>
      </c>
      <c r="M21" s="24">
        <v>8</v>
      </c>
      <c r="N21" s="43"/>
      <c r="O21" s="43"/>
      <c r="P21" s="43"/>
      <c r="Q21" s="43"/>
      <c r="R21" s="43"/>
      <c r="S21" s="43"/>
      <c r="T21" s="43"/>
    </row>
    <row r="22" spans="1:20" x14ac:dyDescent="0.25">
      <c r="A22" s="43"/>
      <c r="B22" s="62">
        <v>44299</v>
      </c>
      <c r="C22" s="18" t="s">
        <v>248</v>
      </c>
      <c r="D22" s="107">
        <v>110000000000</v>
      </c>
      <c r="E22" s="123">
        <v>104000000000</v>
      </c>
      <c r="F22" s="26">
        <v>1.089</v>
      </c>
      <c r="G22" s="22">
        <v>6.6900000000000001E-2</v>
      </c>
      <c r="H22" s="24">
        <v>7</v>
      </c>
      <c r="I22" s="112">
        <v>7.8E-2</v>
      </c>
      <c r="J22" s="107">
        <v>194000000000</v>
      </c>
      <c r="K22" s="59">
        <v>1.046902</v>
      </c>
      <c r="L22" s="59">
        <v>1.2144060000000001</v>
      </c>
      <c r="M22" s="24">
        <v>12</v>
      </c>
      <c r="N22" s="43"/>
      <c r="O22" s="43"/>
      <c r="P22" s="43"/>
      <c r="Q22" s="43"/>
      <c r="R22" s="43"/>
      <c r="S22" s="43"/>
      <c r="T22" s="43"/>
    </row>
    <row r="23" spans="1:20" x14ac:dyDescent="0.25">
      <c r="A23" s="43"/>
      <c r="B23" s="21">
        <v>44327</v>
      </c>
      <c r="C23" s="18" t="s">
        <v>236</v>
      </c>
      <c r="D23" s="107">
        <v>50876000000</v>
      </c>
      <c r="E23" s="123">
        <v>50876000000</v>
      </c>
      <c r="F23" s="26">
        <v>1.1469370000000001</v>
      </c>
      <c r="G23" s="22">
        <v>4.8399999999999999E-2</v>
      </c>
      <c r="H23" s="24">
        <v>3</v>
      </c>
      <c r="I23" s="112">
        <v>7.7499999999999999E-2</v>
      </c>
      <c r="J23" s="126">
        <v>114000000000</v>
      </c>
      <c r="K23" s="59">
        <v>1.05016</v>
      </c>
      <c r="L23" s="59">
        <v>1.1604460000000001</v>
      </c>
      <c r="M23" s="24">
        <v>7</v>
      </c>
      <c r="N23" s="43"/>
      <c r="O23" s="43"/>
      <c r="P23" s="43"/>
      <c r="Q23" s="43"/>
      <c r="R23" s="43"/>
      <c r="S23" s="43"/>
      <c r="T23" s="43"/>
    </row>
    <row r="24" spans="1:20" x14ac:dyDescent="0.25">
      <c r="A24" s="43"/>
      <c r="B24" s="21">
        <v>44327</v>
      </c>
      <c r="C24" s="18" t="s">
        <v>248</v>
      </c>
      <c r="D24" s="107">
        <v>100000000000</v>
      </c>
      <c r="E24" s="123">
        <v>54000000000</v>
      </c>
      <c r="F24" s="26">
        <v>1.093</v>
      </c>
      <c r="G24" s="22">
        <v>6.7100000000000007E-2</v>
      </c>
      <c r="H24" s="24">
        <v>7</v>
      </c>
      <c r="I24" s="112">
        <v>7.8E-2</v>
      </c>
      <c r="J24" s="126">
        <v>135000000000</v>
      </c>
      <c r="K24" s="59">
        <v>1.04</v>
      </c>
      <c r="L24" s="59">
        <v>1.133337</v>
      </c>
      <c r="M24" s="24">
        <v>12</v>
      </c>
      <c r="N24" s="43"/>
      <c r="O24" s="43"/>
      <c r="P24" s="43"/>
      <c r="Q24" s="43"/>
      <c r="R24" s="43"/>
      <c r="S24" s="43"/>
      <c r="T24" s="43"/>
    </row>
    <row r="25" spans="1:20" x14ac:dyDescent="0.25">
      <c r="A25" s="43"/>
      <c r="B25" s="21">
        <v>44327</v>
      </c>
      <c r="C25" s="18" t="s">
        <v>249</v>
      </c>
      <c r="D25" s="107">
        <v>100000000000</v>
      </c>
      <c r="E25" s="123">
        <v>79100000000</v>
      </c>
      <c r="F25" s="26">
        <v>1.0654999999999999</v>
      </c>
      <c r="G25" s="22">
        <v>7.4399999999999994E-2</v>
      </c>
      <c r="H25" s="24">
        <v>9</v>
      </c>
      <c r="I25" s="122">
        <v>0.08</v>
      </c>
      <c r="J25" s="126">
        <v>88100000000</v>
      </c>
      <c r="K25" s="59">
        <v>1.015218</v>
      </c>
      <c r="L25" s="59">
        <v>1.1100000000000001</v>
      </c>
      <c r="M25" s="24">
        <v>11</v>
      </c>
      <c r="N25" s="43"/>
      <c r="O25" s="43"/>
      <c r="P25" s="43"/>
      <c r="Q25" s="43"/>
      <c r="R25" s="43"/>
      <c r="S25" s="43"/>
      <c r="T25" s="43"/>
    </row>
    <row r="26" spans="1:20" x14ac:dyDescent="0.25">
      <c r="A26" s="43"/>
      <c r="B26" s="21">
        <v>44355</v>
      </c>
      <c r="C26" s="18" t="s">
        <v>248</v>
      </c>
      <c r="D26" s="107">
        <v>139954000000</v>
      </c>
      <c r="E26" s="107">
        <v>139954000000</v>
      </c>
      <c r="F26" s="26">
        <v>1.0476000000000001</v>
      </c>
      <c r="G26" s="125">
        <v>7.415338056193152E-2</v>
      </c>
      <c r="H26" s="24">
        <v>10</v>
      </c>
      <c r="I26" s="109">
        <v>7.8E-2</v>
      </c>
      <c r="J26" s="126">
        <v>175000000000</v>
      </c>
      <c r="K26" s="26">
        <v>1.0476000000000001</v>
      </c>
      <c r="L26" s="59">
        <v>1.1302719999999999</v>
      </c>
      <c r="M26" s="108">
        <v>11</v>
      </c>
      <c r="N26" s="43"/>
      <c r="O26" s="43"/>
      <c r="P26" s="43"/>
      <c r="Q26" s="43"/>
      <c r="R26" s="43"/>
      <c r="S26" s="43"/>
      <c r="T26" s="43"/>
    </row>
    <row r="27" spans="1:20" x14ac:dyDescent="0.25">
      <c r="A27" s="43"/>
      <c r="B27" s="21">
        <v>44355</v>
      </c>
      <c r="C27" s="18" t="s">
        <v>245</v>
      </c>
      <c r="D27" s="107">
        <v>110000000000</v>
      </c>
      <c r="E27" s="123">
        <v>93100000000</v>
      </c>
      <c r="F27" s="26">
        <v>1.1229</v>
      </c>
      <c r="G27" s="22">
        <v>8.8166208827089421E-2</v>
      </c>
      <c r="H27" s="24">
        <v>5</v>
      </c>
      <c r="I27" s="109">
        <v>9.9000000000000005E-2</v>
      </c>
      <c r="J27" s="127">
        <v>94100000000</v>
      </c>
      <c r="K27" s="124">
        <v>1.022867</v>
      </c>
      <c r="L27" s="59">
        <v>1.217867</v>
      </c>
      <c r="M27" s="108">
        <v>7</v>
      </c>
      <c r="N27" s="43"/>
      <c r="O27" s="43"/>
      <c r="P27" s="43"/>
      <c r="Q27" s="43"/>
      <c r="R27" s="43"/>
      <c r="S27" s="43"/>
      <c r="T27" s="43"/>
    </row>
    <row r="28" spans="1:20" x14ac:dyDescent="0.25">
      <c r="A28" s="43"/>
      <c r="B28" s="21">
        <v>44390</v>
      </c>
      <c r="C28" s="18" t="s">
        <v>249</v>
      </c>
      <c r="D28" s="107">
        <v>100000000000</v>
      </c>
      <c r="E28" s="123">
        <v>88500000000</v>
      </c>
      <c r="F28" s="26">
        <v>1.0377780000000001</v>
      </c>
      <c r="G28" s="22">
        <v>7.8981010714536046E-2</v>
      </c>
      <c r="H28" s="24">
        <v>10</v>
      </c>
      <c r="I28" s="112">
        <v>0.08</v>
      </c>
      <c r="J28" s="127">
        <v>89000000000</v>
      </c>
      <c r="K28" s="59">
        <v>1.028913</v>
      </c>
      <c r="L28" s="59">
        <v>1.098913</v>
      </c>
      <c r="M28" s="24">
        <v>11</v>
      </c>
      <c r="N28" s="43"/>
      <c r="O28" s="43"/>
      <c r="P28" s="43"/>
      <c r="Q28" s="43"/>
      <c r="R28" s="43"/>
      <c r="S28" s="43"/>
      <c r="T28" s="43"/>
    </row>
    <row r="29" spans="1:20" x14ac:dyDescent="0.25">
      <c r="A29" s="43"/>
      <c r="B29" s="21">
        <v>44390</v>
      </c>
      <c r="C29" s="18" t="s">
        <v>245</v>
      </c>
      <c r="D29" s="107">
        <v>50000000000</v>
      </c>
      <c r="E29" s="123">
        <v>50000000000</v>
      </c>
      <c r="F29" s="26">
        <v>1.192283</v>
      </c>
      <c r="G29" s="22">
        <v>8.2375467755541554E-2</v>
      </c>
      <c r="H29" s="24">
        <v>6</v>
      </c>
      <c r="I29" s="122">
        <v>9.9000000000000005E-2</v>
      </c>
      <c r="J29" s="127">
        <v>128350000000</v>
      </c>
      <c r="K29" s="26">
        <v>1.0354639999999999</v>
      </c>
      <c r="L29" s="59">
        <v>1.3</v>
      </c>
      <c r="M29" s="108">
        <v>12</v>
      </c>
      <c r="N29" s="43"/>
      <c r="O29" s="43"/>
      <c r="P29" s="43"/>
      <c r="Q29" s="43"/>
      <c r="R29" s="43"/>
      <c r="S29" s="43"/>
      <c r="T29" s="43"/>
    </row>
    <row r="30" spans="1:20" x14ac:dyDescent="0.25">
      <c r="A30" s="43"/>
      <c r="B30" s="62">
        <v>44418</v>
      </c>
      <c r="C30" s="18" t="s">
        <v>248</v>
      </c>
      <c r="D30" s="107">
        <v>60000000000</v>
      </c>
      <c r="E30" s="107">
        <v>60000000000</v>
      </c>
      <c r="F30" s="26">
        <v>1.06135</v>
      </c>
      <c r="G30" s="22">
        <v>7.4097474780512637E-2</v>
      </c>
      <c r="H30" s="24">
        <v>11</v>
      </c>
      <c r="I30" s="109">
        <v>7.8E-2</v>
      </c>
      <c r="J30" s="127">
        <v>221000000000</v>
      </c>
      <c r="K30" s="26">
        <v>1.030767</v>
      </c>
      <c r="L30" s="59">
        <v>1.1071249999999999</v>
      </c>
      <c r="M30" s="24">
        <v>18</v>
      </c>
      <c r="N30" s="43"/>
      <c r="O30" s="43"/>
      <c r="P30" s="43"/>
      <c r="Q30" s="43"/>
      <c r="R30" s="43"/>
      <c r="S30" s="43"/>
      <c r="T30" s="43"/>
    </row>
    <row r="31" spans="1:20" x14ac:dyDescent="0.25">
      <c r="A31" s="43"/>
      <c r="B31" s="62">
        <v>44418</v>
      </c>
      <c r="C31" s="18" t="s">
        <v>249</v>
      </c>
      <c r="D31" s="107">
        <v>80000000000</v>
      </c>
      <c r="E31" s="107">
        <v>80000000000</v>
      </c>
      <c r="F31" s="26">
        <v>1.0449999999999999</v>
      </c>
      <c r="G31" s="63">
        <v>7.8851449102023019E-2</v>
      </c>
      <c r="H31" s="24">
        <v>13</v>
      </c>
      <c r="I31" s="112">
        <v>0.08</v>
      </c>
      <c r="J31" s="127">
        <v>103065000000</v>
      </c>
      <c r="K31" s="26">
        <v>1.0349999999999999</v>
      </c>
      <c r="L31" s="59">
        <v>1.1299999999999999</v>
      </c>
      <c r="M31" s="24">
        <v>14</v>
      </c>
      <c r="N31" s="43"/>
      <c r="O31" s="43"/>
      <c r="P31" s="43"/>
      <c r="Q31" s="43"/>
      <c r="R31" s="43"/>
      <c r="S31" s="43"/>
      <c r="T31" s="43"/>
    </row>
    <row r="32" spans="1:20" x14ac:dyDescent="0.25">
      <c r="A32" s="43"/>
      <c r="B32" s="62">
        <v>44453</v>
      </c>
      <c r="C32" s="18" t="s">
        <v>236</v>
      </c>
      <c r="D32" s="107">
        <v>26940000000</v>
      </c>
      <c r="E32" s="128">
        <v>26940000000</v>
      </c>
      <c r="F32" s="26">
        <v>1.117</v>
      </c>
      <c r="G32" s="63">
        <v>5.0003034651725939E-2</v>
      </c>
      <c r="H32" s="24">
        <v>3</v>
      </c>
      <c r="I32" s="112">
        <v>7.7499999999999999E-2</v>
      </c>
      <c r="J32" s="127">
        <v>152020000000</v>
      </c>
      <c r="K32" s="26">
        <v>1.0184230000000001</v>
      </c>
      <c r="L32" s="59">
        <v>1.1185</v>
      </c>
      <c r="M32" s="24">
        <v>16</v>
      </c>
      <c r="N32" s="43"/>
      <c r="O32" s="43"/>
      <c r="P32" s="43"/>
      <c r="Q32" s="43"/>
      <c r="R32" s="43"/>
      <c r="S32" s="43"/>
      <c r="T32" s="43"/>
    </row>
    <row r="33" spans="1:20" x14ac:dyDescent="0.25">
      <c r="A33" s="43"/>
      <c r="B33" s="62">
        <v>44453</v>
      </c>
      <c r="C33" s="18" t="s">
        <v>238</v>
      </c>
      <c r="D33" s="107">
        <v>28280000000</v>
      </c>
      <c r="E33" s="128">
        <v>28280000000</v>
      </c>
      <c r="F33" s="26">
        <v>1.1095820000000001</v>
      </c>
      <c r="G33" s="63">
        <v>6.5581737636410495E-2</v>
      </c>
      <c r="H33" s="24">
        <v>3</v>
      </c>
      <c r="I33" s="112">
        <v>7.9000000000000001E-2</v>
      </c>
      <c r="J33" s="127">
        <v>147980000000</v>
      </c>
      <c r="K33" s="26">
        <v>1.048082</v>
      </c>
      <c r="L33" s="59">
        <v>1.1152820000000001</v>
      </c>
      <c r="M33" s="24">
        <v>16</v>
      </c>
      <c r="N33" s="43"/>
      <c r="O33" s="43"/>
      <c r="P33" s="43"/>
      <c r="Q33" s="43"/>
      <c r="R33" s="43"/>
      <c r="S33" s="43"/>
      <c r="T33" s="43"/>
    </row>
    <row r="34" spans="1:20" x14ac:dyDescent="0.25">
      <c r="A34" s="43"/>
      <c r="B34" s="62">
        <v>44481</v>
      </c>
      <c r="C34" s="18" t="s">
        <v>248</v>
      </c>
      <c r="D34" s="107">
        <v>36000000000</v>
      </c>
      <c r="E34" s="128">
        <v>31300000000</v>
      </c>
      <c r="F34" s="26">
        <v>1.042219</v>
      </c>
      <c r="G34" s="22">
        <v>7.3033682706974842E-2</v>
      </c>
      <c r="H34" s="24">
        <v>7</v>
      </c>
      <c r="I34" s="109">
        <v>7.8E-2</v>
      </c>
      <c r="J34" s="126">
        <v>58300000000</v>
      </c>
      <c r="K34" s="26">
        <v>1.0086189999999999</v>
      </c>
      <c r="L34" s="59">
        <v>1.076619</v>
      </c>
      <c r="M34" s="24">
        <v>15</v>
      </c>
      <c r="N34" s="43"/>
      <c r="O34" s="43"/>
      <c r="P34" s="43"/>
      <c r="Q34" s="43"/>
      <c r="R34" s="43"/>
      <c r="S34" s="43"/>
      <c r="T34" s="43"/>
    </row>
    <row r="35" spans="1:20" x14ac:dyDescent="0.25">
      <c r="A35" s="43"/>
      <c r="B35" s="62">
        <v>44481</v>
      </c>
      <c r="C35" s="18" t="s">
        <v>249</v>
      </c>
      <c r="D35" s="107">
        <v>32400000000</v>
      </c>
      <c r="E35" s="128">
        <v>32400000000</v>
      </c>
      <c r="F35" s="26">
        <v>1.0622400000000001</v>
      </c>
      <c r="G35" s="22">
        <v>7.3935357138737376E-2</v>
      </c>
      <c r="H35" s="24">
        <v>2</v>
      </c>
      <c r="I35" s="109">
        <v>0.08</v>
      </c>
      <c r="J35" s="126">
        <v>87500000000</v>
      </c>
      <c r="K35" s="26">
        <v>1.02</v>
      </c>
      <c r="L35" s="59">
        <v>1.0688</v>
      </c>
      <c r="M35" s="24">
        <v>10</v>
      </c>
      <c r="N35" s="43"/>
      <c r="O35" s="43"/>
      <c r="P35" s="43"/>
      <c r="Q35" s="43"/>
      <c r="R35" s="43"/>
      <c r="S35" s="43"/>
      <c r="T35" s="43"/>
    </row>
    <row r="36" spans="1:20" x14ac:dyDescent="0.25">
      <c r="A36" s="43"/>
      <c r="B36" s="62">
        <v>44481</v>
      </c>
      <c r="C36" s="18" t="s">
        <v>245</v>
      </c>
      <c r="D36" s="107">
        <v>16900000000</v>
      </c>
      <c r="E36" s="128">
        <v>16900000000</v>
      </c>
      <c r="F36" s="26">
        <v>1.148884</v>
      </c>
      <c r="G36" s="22">
        <v>8.3968715240694061E-2</v>
      </c>
      <c r="H36" s="24">
        <v>4</v>
      </c>
      <c r="I36" s="109">
        <v>9.9000000000000005E-2</v>
      </c>
      <c r="J36" s="126">
        <v>56255000000</v>
      </c>
      <c r="K36" s="26">
        <v>1.0573840000000001</v>
      </c>
      <c r="L36" s="59">
        <v>1.218</v>
      </c>
      <c r="M36" s="24">
        <v>11</v>
      </c>
      <c r="N36" s="43"/>
      <c r="O36" s="43"/>
      <c r="P36" s="43"/>
      <c r="Q36" s="43"/>
      <c r="R36" s="43"/>
      <c r="S36" s="43"/>
      <c r="T36" s="43"/>
    </row>
    <row r="37" spans="1:20" x14ac:dyDescent="0.25">
      <c r="A37" s="43"/>
      <c r="B37" s="62">
        <v>44509</v>
      </c>
      <c r="C37" s="18" t="s">
        <v>236</v>
      </c>
      <c r="D37" s="107">
        <v>22674000000</v>
      </c>
      <c r="E37" s="107">
        <v>22674000000</v>
      </c>
      <c r="F37" s="139">
        <v>1.046</v>
      </c>
      <c r="G37" s="141">
        <v>7.2898524564711395E-2</v>
      </c>
      <c r="H37" s="24">
        <v>8</v>
      </c>
      <c r="I37" s="112">
        <v>7.7499999999999999E-2</v>
      </c>
      <c r="J37" s="140">
        <v>78548000000</v>
      </c>
      <c r="K37" s="139">
        <v>1.0235570000000001</v>
      </c>
      <c r="L37" s="59">
        <v>1.10528</v>
      </c>
      <c r="M37" s="24">
        <v>12</v>
      </c>
      <c r="N37" s="43"/>
      <c r="O37" s="43"/>
      <c r="P37" s="43"/>
      <c r="Q37" s="43"/>
      <c r="R37" s="43"/>
      <c r="S37" s="43"/>
      <c r="T37" s="43"/>
    </row>
    <row r="38" spans="1:20" x14ac:dyDescent="0.25">
      <c r="A38" s="43"/>
      <c r="B38" s="62">
        <v>44509</v>
      </c>
      <c r="C38" s="18" t="s">
        <v>238</v>
      </c>
      <c r="D38" s="107">
        <v>22000000000</v>
      </c>
      <c r="E38" s="107">
        <v>22000000000</v>
      </c>
      <c r="F38" s="139">
        <v>1.03199</v>
      </c>
      <c r="G38" s="141">
        <v>7.3751582263565832E-2</v>
      </c>
      <c r="H38" s="24">
        <v>5</v>
      </c>
      <c r="I38" s="112">
        <v>7.9000000000000001E-2</v>
      </c>
      <c r="J38" s="140">
        <v>86000000000</v>
      </c>
      <c r="K38" s="139">
        <v>0.94730000000000003</v>
      </c>
      <c r="L38" s="59">
        <v>1.1135900000000001</v>
      </c>
      <c r="M38" s="24">
        <v>11</v>
      </c>
      <c r="N38" s="43"/>
      <c r="O38" s="43"/>
      <c r="P38" s="43"/>
      <c r="Q38" s="43"/>
      <c r="R38" s="43"/>
      <c r="S38" s="43"/>
      <c r="T38" s="43"/>
    </row>
    <row r="39" spans="1:20" x14ac:dyDescent="0.25">
      <c r="A39" s="43"/>
      <c r="B39" s="62">
        <v>44509</v>
      </c>
      <c r="C39" s="18" t="s">
        <v>248</v>
      </c>
      <c r="D39" s="107">
        <v>4700000000</v>
      </c>
      <c r="E39" s="107">
        <v>4700000000</v>
      </c>
      <c r="F39" s="139">
        <v>1.0431520000000001</v>
      </c>
      <c r="G39" s="141">
        <v>7.3774066274079259E-2</v>
      </c>
      <c r="H39" s="24">
        <v>4</v>
      </c>
      <c r="I39" s="112">
        <v>7.8E-2</v>
      </c>
      <c r="J39" s="140">
        <v>20100000000</v>
      </c>
      <c r="K39" s="139">
        <v>0.88300000000000001</v>
      </c>
      <c r="L39" s="59">
        <v>1.0900000000000001</v>
      </c>
      <c r="M39" s="24">
        <v>7</v>
      </c>
      <c r="N39" s="43"/>
      <c r="O39" s="43"/>
      <c r="P39" s="43"/>
      <c r="Q39" s="43"/>
      <c r="R39" s="43"/>
      <c r="S39" s="43"/>
      <c r="T39" s="43"/>
    </row>
    <row r="40" spans="1:20" x14ac:dyDescent="0.25">
      <c r="A40" s="43"/>
      <c r="B40" s="214" t="s">
        <v>218</v>
      </c>
      <c r="C40" s="215"/>
      <c r="D40" s="216"/>
      <c r="E40" s="118">
        <f>SUM(E12:E39)</f>
        <v>1628498000000</v>
      </c>
      <c r="F40" s="217"/>
      <c r="G40" s="218"/>
      <c r="H40" s="114"/>
      <c r="I40" s="115"/>
      <c r="J40" s="119">
        <f>SUM(J12:J39)</f>
        <v>3835315000000</v>
      </c>
      <c r="K40" s="217"/>
      <c r="L40" s="218"/>
      <c r="M40" s="219"/>
      <c r="N40" s="43"/>
      <c r="O40" s="43"/>
      <c r="P40" s="43"/>
      <c r="Q40" s="43"/>
      <c r="R40" s="43"/>
      <c r="S40" s="43"/>
      <c r="T40" s="43"/>
    </row>
    <row r="41" spans="1:20" x14ac:dyDescent="0.25">
      <c r="A41" s="43"/>
      <c r="B41" s="33"/>
      <c r="C41" s="43"/>
      <c r="D41" s="183"/>
      <c r="E41" s="76"/>
      <c r="F41" s="77"/>
      <c r="G41" s="43"/>
      <c r="H41" s="76"/>
      <c r="I41" s="76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0" x14ac:dyDescent="0.25">
      <c r="A42" s="43"/>
      <c r="B42" s="196" t="s">
        <v>233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43"/>
      <c r="O42" s="43"/>
      <c r="P42" s="43"/>
      <c r="Q42" s="43"/>
      <c r="R42" s="43"/>
      <c r="S42" s="43"/>
      <c r="T42" s="43"/>
    </row>
    <row r="43" spans="1:20" x14ac:dyDescent="0.25">
      <c r="A43" s="43"/>
      <c r="B43" s="14" t="str">
        <f>+Subastas!B34</f>
        <v>Fuente: Dirección General de Política de Endeudamiento. VEP. MEF.</v>
      </c>
      <c r="C43" s="43"/>
      <c r="D43" s="43"/>
      <c r="E43" s="78"/>
      <c r="F43" s="43"/>
      <c r="G43" s="43"/>
      <c r="H43" s="76"/>
      <c r="I43" s="76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x14ac:dyDescent="0.25">
      <c r="A44" s="43"/>
      <c r="B44" s="13"/>
      <c r="C44" s="43"/>
      <c r="D44" s="43"/>
      <c r="E44" s="94"/>
      <c r="F44" s="43"/>
      <c r="G44" s="76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x14ac:dyDescent="0.25">
      <c r="A45" s="43"/>
      <c r="B45" s="43"/>
      <c r="C45" s="43"/>
      <c r="D45" s="43"/>
      <c r="E45" s="78"/>
      <c r="F45" s="43"/>
      <c r="G45" s="78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x14ac:dyDescent="0.25">
      <c r="A46" s="43"/>
      <c r="B46" s="43"/>
      <c r="C46" s="43"/>
      <c r="D46" s="43"/>
      <c r="E46" s="116"/>
      <c r="F46" s="78"/>
      <c r="G46" s="78"/>
      <c r="H46" s="78"/>
      <c r="I46" s="78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x14ac:dyDescent="0.25">
      <c r="A48" s="43"/>
      <c r="B48" s="43"/>
      <c r="C48" s="43"/>
      <c r="D48" s="43"/>
      <c r="E48" s="76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:20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:20" x14ac:dyDescent="0.25">
      <c r="A50" s="43"/>
      <c r="B50" s="43"/>
      <c r="C50" s="43"/>
      <c r="D50" s="43"/>
      <c r="E50" s="76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:20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:20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s="43" customFormat="1" x14ac:dyDescent="0.25"/>
    <row r="55" spans="1:20" s="43" customFormat="1" x14ac:dyDescent="0.25"/>
    <row r="56" spans="1:20" s="43" customFormat="1" x14ac:dyDescent="0.25"/>
    <row r="57" spans="1:20" s="43" customFormat="1" x14ac:dyDescent="0.25"/>
    <row r="58" spans="1:20" s="43" customFormat="1" x14ac:dyDescent="0.25"/>
    <row r="59" spans="1:20" s="43" customFormat="1" x14ac:dyDescent="0.25"/>
    <row r="60" spans="1:20" s="43" customFormat="1" x14ac:dyDescent="0.25"/>
    <row r="61" spans="1:20" s="43" customFormat="1" x14ac:dyDescent="0.25"/>
    <row r="62" spans="1:20" s="43" customFormat="1" x14ac:dyDescent="0.25"/>
    <row r="63" spans="1:20" s="43" customFormat="1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20" s="43" customFormat="1" x14ac:dyDescent="0.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2:13" s="43" customForma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2:13" s="43" customForma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2:13" s="43" customFormat="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2:13" s="43" customFormat="1" x14ac:dyDescent="0.2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2:13" s="43" customFormat="1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2:13" s="43" customFormat="1" x14ac:dyDescent="0.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2:13" s="43" customForma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2:13" s="43" customFormat="1" x14ac:dyDescent="0.2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2:13" x14ac:dyDescent="0.25"/>
    <row r="74" spans="2:13" x14ac:dyDescent="0.25"/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spans="2:13" x14ac:dyDescent="0.25"/>
    <row r="354" spans="2:13" x14ac:dyDescent="0.25"/>
    <row r="355" spans="2:13" x14ac:dyDescent="0.25"/>
    <row r="356" spans="2:13" x14ac:dyDescent="0.25"/>
    <row r="357" spans="2:13" x14ac:dyDescent="0.25"/>
    <row r="358" spans="2:13" x14ac:dyDescent="0.25"/>
    <row r="359" spans="2:13" x14ac:dyDescent="0.25"/>
    <row r="360" spans="2:13" x14ac:dyDescent="0.25"/>
    <row r="361" spans="2:13" x14ac:dyDescent="0.25"/>
    <row r="362" spans="2:13" x14ac:dyDescent="0.25"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</row>
    <row r="363" spans="2:13" x14ac:dyDescent="0.25"/>
    <row r="364" spans="2:13" x14ac:dyDescent="0.25"/>
    <row r="365" spans="2:13" x14ac:dyDescent="0.25"/>
    <row r="366" spans="2:13" x14ac:dyDescent="0.25"/>
    <row r="367" spans="2:13" x14ac:dyDescent="0.25"/>
    <row r="368" spans="2:13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autoFilter ref="B11:M40"/>
  <mergeCells count="7">
    <mergeCell ref="B42:M42"/>
    <mergeCell ref="B8:M8"/>
    <mergeCell ref="E10:H10"/>
    <mergeCell ref="J10:M10"/>
    <mergeCell ref="B40:D40"/>
    <mergeCell ref="F40:G40"/>
    <mergeCell ref="K40:M40"/>
  </mergeCells>
  <hyperlinks>
    <hyperlink ref="C12" location="C.F.!D189" display="PYTNA01F8541"/>
    <hyperlink ref="C13" location="C.F.!D190" display="PYTNA01F8731"/>
    <hyperlink ref="C14" location="C.F.!D193" display="PYTNA01F0902"/>
    <hyperlink ref="C15" location="C.F.!D189" display="PYTNA01F8541"/>
    <hyperlink ref="C16" location="C.F.!D190" display="PYTNA01F8731"/>
    <hyperlink ref="C17" location="C.F.!D193" display="PYTNA01F0902"/>
    <hyperlink ref="C18" location="C.F.!D189" display="PYTNA01F8541"/>
    <hyperlink ref="C19" location="C.F.!D194" display="PYTNA01F1249"/>
    <hyperlink ref="C20" location="C.F.!D195" display="PYTNA02F1255"/>
    <hyperlink ref="C21" location="C.F.!D189" display="PYTNA01F8541"/>
    <hyperlink ref="C22" location="C.F.!D194" display="PYTNA01F1249"/>
    <hyperlink ref="C23" location="C.F.!D189" display="PYTNA01F8541"/>
    <hyperlink ref="C24" location="C.F.!D194" display="PYTNA01F1249"/>
    <hyperlink ref="C25" location="C.F.!D195" display="PYTNA02F1255"/>
    <hyperlink ref="C26" location="C.F.!D194" display="PYTNA01F1249"/>
    <hyperlink ref="C27" location="C.F.!D193" display="PYTNA01F0902"/>
    <hyperlink ref="C28" location="C.F.!D195" display="PYTNA02F1255"/>
    <hyperlink ref="C29" location="C.F.!D193" display="PYTNA01F0902"/>
    <hyperlink ref="C30" location="C.F.!D194" display="PYTNA01F1249"/>
    <hyperlink ref="C31" location="C.F.!D195" display="PYTNA02F1255"/>
    <hyperlink ref="C32" location="C.F.!D189" display="PYTNA01F8541"/>
    <hyperlink ref="C33" location="C.F.!D190" display="PYTNA01F8731"/>
    <hyperlink ref="C34" location="C.F.!D194" display="PYTNA01F1249"/>
    <hyperlink ref="C35" location="C.F.!D195" display="PYTNA02F1255"/>
    <hyperlink ref="C36" location="C.F.!D193" display="PYTNA01F0902"/>
    <hyperlink ref="C37" location="C.F.!D189" display="PYTNA01F8541"/>
    <hyperlink ref="C38" location="C.F.!D190" display="PYTNA01F8731"/>
    <hyperlink ref="C39" location="C.F.!D194" display="PYTNA01F1249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0"/>
  <sheetViews>
    <sheetView showGridLines="0" zoomScale="80" zoomScaleNormal="80" workbookViewId="0">
      <pane xSplit="1" ySplit="11" topLeftCell="B21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ColWidth="0" defaultRowHeight="0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8.28515625" style="44" customWidth="1"/>
    <col min="5" max="5" width="28" style="44" customWidth="1"/>
    <col min="6" max="6" width="19" style="44" customWidth="1"/>
    <col min="7" max="7" width="18.42578125" style="44" bestFit="1" customWidth="1"/>
    <col min="8" max="9" width="13.28515625" style="44" customWidth="1"/>
    <col min="10" max="10" width="17.5703125" style="44" customWidth="1"/>
    <col min="11" max="11" width="13.28515625" style="44" customWidth="1"/>
    <col min="12" max="12" width="12.42578125" style="44" customWidth="1"/>
    <col min="13" max="13" width="9.7109375" style="44" customWidth="1"/>
    <col min="14" max="40" width="0" style="44" hidden="1" customWidth="1"/>
    <col min="41" max="16384" width="11.42578125" style="44" hidden="1"/>
  </cols>
  <sheetData>
    <row r="1" spans="1:20" ht="1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5.75" x14ac:dyDescent="0.25">
      <c r="A8" s="43"/>
      <c r="B8" s="195" t="s">
        <v>251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43"/>
      <c r="O8" s="43"/>
      <c r="P8" s="43"/>
      <c r="Q8" s="43"/>
      <c r="R8" s="43"/>
      <c r="S8" s="43"/>
      <c r="T8" s="43"/>
    </row>
    <row r="9" spans="1:20" ht="15.75" x14ac:dyDescent="0.25">
      <c r="A9" s="43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43"/>
      <c r="O9" s="43"/>
      <c r="P9" s="43"/>
      <c r="Q9" s="43"/>
      <c r="R9" s="43"/>
      <c r="S9" s="43"/>
      <c r="T9" s="43"/>
    </row>
    <row r="10" spans="1:20" ht="15" x14ac:dyDescent="0.25">
      <c r="A10" s="43"/>
      <c r="B10" s="19"/>
      <c r="C10" s="19"/>
      <c r="D10" s="19"/>
      <c r="E10" s="223" t="s">
        <v>210</v>
      </c>
      <c r="F10" s="224"/>
      <c r="G10" s="224"/>
      <c r="H10" s="225"/>
      <c r="I10" s="138"/>
      <c r="J10" s="220" t="s">
        <v>209</v>
      </c>
      <c r="K10" s="221"/>
      <c r="L10" s="221"/>
      <c r="M10" s="222"/>
      <c r="N10" s="43"/>
      <c r="O10" s="43"/>
      <c r="P10" s="43"/>
      <c r="Q10" s="43"/>
      <c r="R10" s="43"/>
      <c r="S10" s="43"/>
      <c r="T10" s="43"/>
    </row>
    <row r="11" spans="1:20" ht="27.75" customHeight="1" x14ac:dyDescent="0.25">
      <c r="A11" s="43"/>
      <c r="B11" s="20" t="s">
        <v>12</v>
      </c>
      <c r="C11" s="20" t="s">
        <v>228</v>
      </c>
      <c r="D11" s="117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3" t="s">
        <v>246</v>
      </c>
      <c r="J11" s="52" t="s">
        <v>38</v>
      </c>
      <c r="K11" s="52" t="s">
        <v>224</v>
      </c>
      <c r="L11" s="52" t="s">
        <v>225</v>
      </c>
      <c r="M11" s="52" t="s">
        <v>13</v>
      </c>
      <c r="N11" s="43"/>
      <c r="O11" s="43"/>
      <c r="P11" s="43"/>
      <c r="Q11" s="43"/>
      <c r="R11" s="43"/>
      <c r="S11" s="43"/>
      <c r="T11" s="43"/>
    </row>
    <row r="12" spans="1:20" ht="15" x14ac:dyDescent="0.25">
      <c r="A12" s="43"/>
      <c r="B12" s="21">
        <v>44607</v>
      </c>
      <c r="C12" s="18" t="s">
        <v>236</v>
      </c>
      <c r="D12" s="107">
        <v>45000000000</v>
      </c>
      <c r="E12" s="107">
        <v>2500000000</v>
      </c>
      <c r="F12" s="142">
        <v>106.4349</v>
      </c>
      <c r="G12" s="141">
        <v>6.0782679148987065E-2</v>
      </c>
      <c r="H12" s="108">
        <v>1</v>
      </c>
      <c r="I12" s="112">
        <v>7.7499999999999999E-2</v>
      </c>
      <c r="J12" s="23">
        <v>77500000000</v>
      </c>
      <c r="K12" s="59">
        <v>0.9</v>
      </c>
      <c r="L12" s="98">
        <v>1.064349</v>
      </c>
      <c r="M12" s="108">
        <v>8</v>
      </c>
      <c r="N12" s="43"/>
      <c r="O12" s="43"/>
      <c r="P12" s="43"/>
      <c r="Q12" s="43"/>
      <c r="R12" s="43"/>
      <c r="S12" s="43"/>
      <c r="T12" s="43"/>
    </row>
    <row r="13" spans="1:20" ht="15" x14ac:dyDescent="0.25">
      <c r="A13" s="43"/>
      <c r="B13" s="21">
        <v>44607</v>
      </c>
      <c r="C13" s="18" t="s">
        <v>248</v>
      </c>
      <c r="D13" s="107">
        <v>42200000000</v>
      </c>
      <c r="E13" s="144">
        <v>0</v>
      </c>
      <c r="F13" s="145">
        <v>0</v>
      </c>
      <c r="G13" s="145">
        <v>0</v>
      </c>
      <c r="H13" s="146">
        <v>0</v>
      </c>
      <c r="I13" s="112">
        <v>7.8E-2</v>
      </c>
      <c r="J13" s="23">
        <v>11050000000</v>
      </c>
      <c r="K13" s="59">
        <v>0.91713</v>
      </c>
      <c r="L13" s="98">
        <v>0.96270999999999995</v>
      </c>
      <c r="M13" s="108">
        <v>4</v>
      </c>
      <c r="N13" s="43"/>
      <c r="O13" s="43"/>
      <c r="P13" s="43"/>
      <c r="Q13" s="43"/>
      <c r="R13" s="43"/>
      <c r="S13" s="43"/>
      <c r="T13" s="43"/>
    </row>
    <row r="14" spans="1:20" ht="15" customHeight="1" x14ac:dyDescent="0.25">
      <c r="A14" s="43"/>
      <c r="B14" s="21">
        <v>44607</v>
      </c>
      <c r="C14" s="18" t="s">
        <v>249</v>
      </c>
      <c r="D14" s="107">
        <v>45000000000</v>
      </c>
      <c r="E14" s="144">
        <v>0</v>
      </c>
      <c r="F14" s="145">
        <v>0</v>
      </c>
      <c r="G14" s="145">
        <v>0</v>
      </c>
      <c r="H14" s="146">
        <v>0</v>
      </c>
      <c r="I14" s="112">
        <v>0.08</v>
      </c>
      <c r="J14" s="23">
        <v>29500000000</v>
      </c>
      <c r="K14" s="59">
        <v>0.82418499999999995</v>
      </c>
      <c r="L14" s="98">
        <v>0.92171999999999998</v>
      </c>
      <c r="M14" s="24">
        <v>4</v>
      </c>
      <c r="N14" s="43"/>
      <c r="O14" s="43"/>
      <c r="P14" s="43"/>
      <c r="Q14" s="43"/>
      <c r="R14" s="43"/>
      <c r="S14" s="43"/>
      <c r="T14" s="43"/>
    </row>
    <row r="15" spans="1:20" ht="15" x14ac:dyDescent="0.25">
      <c r="A15" s="43"/>
      <c r="B15" s="21">
        <v>44607</v>
      </c>
      <c r="C15" s="18" t="s">
        <v>245</v>
      </c>
      <c r="D15" s="107">
        <v>64260000000</v>
      </c>
      <c r="E15" s="107">
        <v>25708000000</v>
      </c>
      <c r="F15" s="143">
        <v>104.18429999999999</v>
      </c>
      <c r="G15" s="141">
        <v>9.8999945989388827E-2</v>
      </c>
      <c r="H15" s="108">
        <v>5</v>
      </c>
      <c r="I15" s="112">
        <v>9.9000000000000005E-2</v>
      </c>
      <c r="J15" s="23">
        <v>57708000000</v>
      </c>
      <c r="K15" s="59">
        <v>0.88584300000000005</v>
      </c>
      <c r="L15" s="59">
        <v>1.049499</v>
      </c>
      <c r="M15" s="24">
        <v>9</v>
      </c>
      <c r="N15" s="43"/>
      <c r="O15" s="43"/>
      <c r="P15" s="43"/>
      <c r="Q15" s="43"/>
      <c r="R15" s="43"/>
      <c r="S15" s="43"/>
      <c r="T15" s="43"/>
    </row>
    <row r="16" spans="1:20" ht="15" x14ac:dyDescent="0.25">
      <c r="A16" s="43"/>
      <c r="B16" s="21">
        <v>44628</v>
      </c>
      <c r="C16" s="18" t="s">
        <v>236</v>
      </c>
      <c r="D16" s="23">
        <v>44000000000</v>
      </c>
      <c r="E16" s="123">
        <v>5650000000</v>
      </c>
      <c r="F16" s="143">
        <v>100.932</v>
      </c>
      <c r="G16" s="141">
        <v>7.9999158603922885E-2</v>
      </c>
      <c r="H16" s="24">
        <v>3</v>
      </c>
      <c r="I16" s="109">
        <v>7.7499999999999999E-2</v>
      </c>
      <c r="J16" s="107">
        <v>76150000000</v>
      </c>
      <c r="K16" s="59">
        <v>0.95474999999999999</v>
      </c>
      <c r="L16" s="59">
        <v>1.06792</v>
      </c>
      <c r="M16" s="24">
        <v>9</v>
      </c>
      <c r="N16" s="43"/>
      <c r="O16" s="43"/>
      <c r="P16" s="43"/>
      <c r="Q16" s="43"/>
      <c r="R16" s="43"/>
      <c r="S16" s="43"/>
      <c r="T16" s="43"/>
    </row>
    <row r="17" spans="1:20" ht="15" x14ac:dyDescent="0.25">
      <c r="A17" s="43"/>
      <c r="B17" s="21">
        <v>44628</v>
      </c>
      <c r="C17" s="18" t="s">
        <v>248</v>
      </c>
      <c r="D17" s="23">
        <v>42000000000</v>
      </c>
      <c r="E17" s="123">
        <v>400000000</v>
      </c>
      <c r="F17" s="143">
        <v>100.1272</v>
      </c>
      <c r="G17" s="141">
        <v>7.7999959120377715E-2</v>
      </c>
      <c r="H17" s="24">
        <v>2</v>
      </c>
      <c r="I17" s="109">
        <v>7.8E-2</v>
      </c>
      <c r="J17" s="107">
        <v>11400000000</v>
      </c>
      <c r="K17" s="59">
        <v>0.88585000000000003</v>
      </c>
      <c r="L17" s="59">
        <v>1.03</v>
      </c>
      <c r="M17" s="24">
        <v>4</v>
      </c>
      <c r="N17" s="43"/>
      <c r="O17" s="43"/>
      <c r="P17" s="43"/>
      <c r="Q17" s="43"/>
      <c r="R17" s="43"/>
      <c r="S17" s="43"/>
      <c r="T17" s="43"/>
    </row>
    <row r="18" spans="1:20" ht="15" customHeight="1" x14ac:dyDescent="0.25">
      <c r="A18" s="43"/>
      <c r="B18" s="21">
        <v>44628</v>
      </c>
      <c r="C18" s="18" t="s">
        <v>249</v>
      </c>
      <c r="D18" s="23">
        <v>45000000000</v>
      </c>
      <c r="E18" s="123">
        <v>800000000</v>
      </c>
      <c r="F18" s="143">
        <v>100.1305</v>
      </c>
      <c r="G18" s="141">
        <v>7.9999921722241435E-2</v>
      </c>
      <c r="H18" s="24">
        <v>2</v>
      </c>
      <c r="I18" s="109">
        <v>0.08</v>
      </c>
      <c r="J18" s="23">
        <v>4301000000</v>
      </c>
      <c r="K18" s="59">
        <v>0.86850000000000005</v>
      </c>
      <c r="L18" s="59">
        <v>1.011304</v>
      </c>
      <c r="M18" s="24">
        <v>4</v>
      </c>
      <c r="N18" s="43"/>
      <c r="O18" s="43"/>
      <c r="P18" s="43"/>
      <c r="Q18" s="43"/>
      <c r="R18" s="43"/>
      <c r="S18" s="43"/>
      <c r="T18" s="43"/>
    </row>
    <row r="19" spans="1:20" ht="15" x14ac:dyDescent="0.25">
      <c r="A19" s="43"/>
      <c r="B19" s="21">
        <v>44656</v>
      </c>
      <c r="C19" s="18" t="s">
        <v>236</v>
      </c>
      <c r="D19" s="107">
        <v>20000000000</v>
      </c>
      <c r="E19" s="123">
        <v>20000000000</v>
      </c>
      <c r="F19" s="143">
        <v>98.026200000000003</v>
      </c>
      <c r="G19" s="141">
        <v>9.1983700522932615E-2</v>
      </c>
      <c r="H19" s="24">
        <v>5</v>
      </c>
      <c r="I19" s="109">
        <v>7.7499999999999999E-2</v>
      </c>
      <c r="J19" s="23">
        <v>53800000000</v>
      </c>
      <c r="K19" s="59">
        <v>0.97524999999999995</v>
      </c>
      <c r="L19" s="59">
        <v>1.0227820000000001</v>
      </c>
      <c r="M19" s="24">
        <v>7</v>
      </c>
      <c r="N19" s="43"/>
      <c r="O19" s="43"/>
      <c r="P19" s="43"/>
      <c r="Q19" s="43"/>
      <c r="R19" s="43"/>
      <c r="S19" s="43"/>
      <c r="T19" s="43"/>
    </row>
    <row r="20" spans="1:20" ht="15" x14ac:dyDescent="0.25">
      <c r="A20" s="43"/>
      <c r="B20" s="21">
        <v>44656</v>
      </c>
      <c r="C20" s="18" t="s">
        <v>248</v>
      </c>
      <c r="D20" s="107">
        <v>35500000000</v>
      </c>
      <c r="E20" s="123">
        <v>1600000000</v>
      </c>
      <c r="F20" s="143">
        <v>100.72069999999999</v>
      </c>
      <c r="G20" s="141">
        <v>7.7999925054036065E-2</v>
      </c>
      <c r="H20" s="24">
        <v>2</v>
      </c>
      <c r="I20" s="109">
        <v>7.8E-2</v>
      </c>
      <c r="J20" s="23">
        <v>16600000000</v>
      </c>
      <c r="K20" s="59">
        <v>0.8155</v>
      </c>
      <c r="L20" s="59">
        <v>1.007207</v>
      </c>
      <c r="M20" s="24">
        <v>4</v>
      </c>
      <c r="N20" s="43"/>
      <c r="O20" s="43"/>
      <c r="P20" s="43"/>
      <c r="Q20" s="43"/>
      <c r="R20" s="43"/>
      <c r="S20" s="43"/>
      <c r="T20" s="43"/>
    </row>
    <row r="21" spans="1:20" ht="15" customHeight="1" x14ac:dyDescent="0.25">
      <c r="A21" s="43"/>
      <c r="B21" s="21">
        <v>44656</v>
      </c>
      <c r="C21" s="18" t="s">
        <v>249</v>
      </c>
      <c r="D21" s="107">
        <v>38000000000</v>
      </c>
      <c r="E21" s="147">
        <v>0</v>
      </c>
      <c r="F21" s="148" t="s">
        <v>14</v>
      </c>
      <c r="G21" s="148" t="s">
        <v>14</v>
      </c>
      <c r="H21" s="148" t="s">
        <v>14</v>
      </c>
      <c r="I21" s="109">
        <v>0.08</v>
      </c>
      <c r="J21" s="23" t="s">
        <v>14</v>
      </c>
      <c r="K21" s="59" t="s">
        <v>14</v>
      </c>
      <c r="L21" s="59" t="s">
        <v>14</v>
      </c>
      <c r="M21" s="24" t="s">
        <v>14</v>
      </c>
      <c r="N21" s="43"/>
      <c r="O21" s="43"/>
      <c r="P21" s="43"/>
      <c r="Q21" s="43"/>
      <c r="R21" s="43"/>
      <c r="S21" s="43"/>
      <c r="T21" s="43"/>
    </row>
    <row r="22" spans="1:20" ht="15" x14ac:dyDescent="0.25">
      <c r="A22" s="43"/>
      <c r="B22" s="62">
        <v>44656</v>
      </c>
      <c r="C22" s="18" t="s">
        <v>245</v>
      </c>
      <c r="D22" s="107">
        <v>40200000000</v>
      </c>
      <c r="E22" s="123">
        <v>600000000</v>
      </c>
      <c r="F22" s="143">
        <v>100.565</v>
      </c>
      <c r="G22" s="141">
        <v>9.8999935381108461E-2</v>
      </c>
      <c r="H22" s="24">
        <v>1</v>
      </c>
      <c r="I22" s="109">
        <v>9.9000000000000005E-2</v>
      </c>
      <c r="J22" s="23">
        <v>600000000</v>
      </c>
      <c r="K22" s="59">
        <v>1.0056499999999999</v>
      </c>
      <c r="L22" s="59">
        <v>1.0056499999999999</v>
      </c>
      <c r="M22" s="24">
        <v>1</v>
      </c>
      <c r="N22" s="43"/>
      <c r="O22" s="43"/>
      <c r="P22" s="43"/>
      <c r="Q22" s="43"/>
      <c r="R22" s="43"/>
      <c r="S22" s="43"/>
      <c r="T22" s="43"/>
    </row>
    <row r="23" spans="1:20" ht="15" x14ac:dyDescent="0.25">
      <c r="A23" s="43"/>
      <c r="B23" s="62">
        <v>44691</v>
      </c>
      <c r="C23" s="18" t="s">
        <v>236</v>
      </c>
      <c r="D23" s="107">
        <v>25000000000</v>
      </c>
      <c r="E23" s="23">
        <v>850000000</v>
      </c>
      <c r="F23" s="150">
        <v>103.0034</v>
      </c>
      <c r="G23" s="125">
        <v>7.7566184065848948E-2</v>
      </c>
      <c r="H23" s="149">
        <v>3</v>
      </c>
      <c r="I23" s="109">
        <v>7.7499999999999999E-2</v>
      </c>
      <c r="J23" s="107">
        <v>87982000000</v>
      </c>
      <c r="K23" s="59">
        <v>0.93392399999999998</v>
      </c>
      <c r="L23" s="59">
        <v>1.0300339999999999</v>
      </c>
      <c r="M23" s="24">
        <v>20</v>
      </c>
      <c r="N23" s="43"/>
      <c r="O23" s="43"/>
      <c r="P23" s="43"/>
      <c r="Q23" s="43"/>
      <c r="R23" s="43"/>
      <c r="S23" s="43"/>
      <c r="T23" s="43"/>
    </row>
    <row r="24" spans="1:20" ht="15" x14ac:dyDescent="0.25">
      <c r="A24" s="43"/>
      <c r="B24" s="62">
        <v>44691</v>
      </c>
      <c r="C24" s="18" t="s">
        <v>248</v>
      </c>
      <c r="D24" s="107">
        <v>28000000000</v>
      </c>
      <c r="E24" s="151">
        <v>0</v>
      </c>
      <c r="F24" s="151" t="s">
        <v>14</v>
      </c>
      <c r="G24" s="151" t="s">
        <v>14</v>
      </c>
      <c r="H24" s="147" t="s">
        <v>14</v>
      </c>
      <c r="I24" s="109">
        <v>7.8E-2</v>
      </c>
      <c r="J24" s="23">
        <v>11600000000</v>
      </c>
      <c r="K24" s="59">
        <v>0.78891299999999998</v>
      </c>
      <c r="L24" s="59">
        <v>0.91327499999999995</v>
      </c>
      <c r="M24" s="24">
        <v>4</v>
      </c>
      <c r="N24" s="43"/>
      <c r="O24" s="43"/>
      <c r="P24" s="43"/>
      <c r="Q24" s="43"/>
      <c r="R24" s="43"/>
      <c r="S24" s="43"/>
      <c r="T24" s="43"/>
    </row>
    <row r="25" spans="1:20" ht="15" x14ac:dyDescent="0.25">
      <c r="A25" s="43"/>
      <c r="B25" s="62">
        <v>44691</v>
      </c>
      <c r="C25" s="18" t="s">
        <v>249</v>
      </c>
      <c r="D25" s="107">
        <v>30400000000</v>
      </c>
      <c r="E25" s="147">
        <v>0</v>
      </c>
      <c r="F25" s="148" t="s">
        <v>14</v>
      </c>
      <c r="G25" s="148" t="s">
        <v>14</v>
      </c>
      <c r="H25" s="148" t="s">
        <v>14</v>
      </c>
      <c r="I25" s="109">
        <v>0.08</v>
      </c>
      <c r="J25" s="23" t="s">
        <v>14</v>
      </c>
      <c r="K25" s="59" t="s">
        <v>14</v>
      </c>
      <c r="L25" s="59" t="s">
        <v>14</v>
      </c>
      <c r="M25" s="24" t="s">
        <v>14</v>
      </c>
      <c r="N25" s="43"/>
      <c r="O25" s="43"/>
      <c r="P25" s="43"/>
      <c r="Q25" s="43"/>
      <c r="R25" s="43"/>
      <c r="S25" s="43"/>
      <c r="T25" s="43"/>
    </row>
    <row r="26" spans="1:20" ht="15" x14ac:dyDescent="0.25">
      <c r="A26" s="43"/>
      <c r="B26" s="62">
        <v>44691</v>
      </c>
      <c r="C26" s="18" t="s">
        <v>245</v>
      </c>
      <c r="D26" s="107">
        <v>40400000000</v>
      </c>
      <c r="E26" s="123">
        <v>1230000000</v>
      </c>
      <c r="F26" s="143">
        <v>101.50660000000001</v>
      </c>
      <c r="G26" s="153">
        <v>9.8999906948813512E-2</v>
      </c>
      <c r="H26" s="24">
        <v>4</v>
      </c>
      <c r="I26" s="109">
        <v>9.9000000000000005E-2</v>
      </c>
      <c r="J26" s="23">
        <v>1340000000</v>
      </c>
      <c r="K26" s="59">
        <v>0.92500000000000004</v>
      </c>
      <c r="L26" s="59">
        <v>1.015066</v>
      </c>
      <c r="M26" s="24">
        <v>6</v>
      </c>
      <c r="N26" s="43"/>
      <c r="O26" s="43"/>
      <c r="P26" s="43"/>
      <c r="Q26" s="43"/>
      <c r="R26" s="43"/>
      <c r="S26" s="43"/>
      <c r="T26" s="43"/>
    </row>
    <row r="27" spans="1:20" ht="15" x14ac:dyDescent="0.25">
      <c r="A27" s="43"/>
      <c r="B27" s="62">
        <v>44740</v>
      </c>
      <c r="C27" s="18" t="s">
        <v>236</v>
      </c>
      <c r="D27" s="107">
        <v>16000000000</v>
      </c>
      <c r="E27" s="123">
        <v>0</v>
      </c>
      <c r="F27" s="143" t="s">
        <v>14</v>
      </c>
      <c r="G27" s="153" t="s">
        <v>14</v>
      </c>
      <c r="H27" s="24" t="s">
        <v>14</v>
      </c>
      <c r="I27" s="109">
        <v>7.7499999999999999E-2</v>
      </c>
      <c r="J27" s="23">
        <v>229139000000</v>
      </c>
      <c r="K27" s="59">
        <v>0.93290600000000001</v>
      </c>
      <c r="L27" s="59">
        <v>1.001906</v>
      </c>
      <c r="M27" s="24">
        <v>12</v>
      </c>
      <c r="N27" s="43"/>
      <c r="O27" s="43"/>
      <c r="P27" s="43"/>
      <c r="Q27" s="43"/>
      <c r="R27" s="43"/>
      <c r="S27" s="43"/>
      <c r="T27" s="43"/>
    </row>
    <row r="28" spans="1:20" ht="15" x14ac:dyDescent="0.25">
      <c r="A28" s="43"/>
      <c r="B28" s="62">
        <v>44740</v>
      </c>
      <c r="C28" s="18" t="s">
        <v>248</v>
      </c>
      <c r="D28" s="107">
        <v>24000000000</v>
      </c>
      <c r="E28" s="123">
        <v>0</v>
      </c>
      <c r="F28" s="143" t="s">
        <v>14</v>
      </c>
      <c r="G28" s="153" t="s">
        <v>14</v>
      </c>
      <c r="H28" s="24" t="s">
        <v>14</v>
      </c>
      <c r="I28" s="109">
        <v>7.8E-2</v>
      </c>
      <c r="J28" s="23">
        <v>2500000000</v>
      </c>
      <c r="K28" s="59">
        <v>0.89888400000000002</v>
      </c>
      <c r="L28" s="59">
        <v>0.89888400000000002</v>
      </c>
      <c r="M28" s="24">
        <v>1</v>
      </c>
      <c r="N28" s="43"/>
      <c r="O28" s="43"/>
      <c r="P28" s="43"/>
      <c r="Q28" s="43"/>
      <c r="R28" s="43"/>
      <c r="S28" s="43"/>
      <c r="T28" s="43"/>
    </row>
    <row r="29" spans="1:20" ht="15" x14ac:dyDescent="0.25">
      <c r="A29" s="43"/>
      <c r="B29" s="62">
        <v>44740</v>
      </c>
      <c r="C29" s="18" t="s">
        <v>249</v>
      </c>
      <c r="D29" s="107">
        <v>34000000000</v>
      </c>
      <c r="E29" s="123">
        <v>0</v>
      </c>
      <c r="F29" s="143" t="s">
        <v>14</v>
      </c>
      <c r="G29" s="153" t="s">
        <v>14</v>
      </c>
      <c r="H29" s="24" t="s">
        <v>14</v>
      </c>
      <c r="I29" s="109">
        <v>0.08</v>
      </c>
      <c r="J29" s="23" t="s">
        <v>14</v>
      </c>
      <c r="K29" s="59" t="s">
        <v>14</v>
      </c>
      <c r="L29" s="59" t="s">
        <v>14</v>
      </c>
      <c r="M29" s="24" t="s">
        <v>14</v>
      </c>
      <c r="N29" s="43"/>
      <c r="O29" s="43"/>
      <c r="P29" s="43"/>
      <c r="Q29" s="43"/>
      <c r="R29" s="43"/>
      <c r="S29" s="43"/>
      <c r="T29" s="43"/>
    </row>
    <row r="30" spans="1:20" ht="15" x14ac:dyDescent="0.25">
      <c r="A30" s="43"/>
      <c r="B30" s="62">
        <v>44740</v>
      </c>
      <c r="C30" s="18" t="s">
        <v>245</v>
      </c>
      <c r="D30" s="107">
        <v>36000000000</v>
      </c>
      <c r="E30" s="123">
        <v>0</v>
      </c>
      <c r="F30" s="143" t="s">
        <v>14</v>
      </c>
      <c r="G30" s="153" t="s">
        <v>14</v>
      </c>
      <c r="H30" s="24" t="s">
        <v>14</v>
      </c>
      <c r="I30" s="109">
        <v>9.9000000000000005E-2</v>
      </c>
      <c r="J30" s="152">
        <v>800000000</v>
      </c>
      <c r="K30" s="59">
        <v>1.0282480000000001</v>
      </c>
      <c r="L30" s="59">
        <v>1.0282480000000001</v>
      </c>
      <c r="M30" s="24">
        <v>1</v>
      </c>
      <c r="N30" s="43"/>
      <c r="O30" s="43"/>
      <c r="P30" s="43"/>
      <c r="Q30" s="43"/>
      <c r="R30" s="43"/>
      <c r="S30" s="43"/>
      <c r="T30" s="43"/>
    </row>
    <row r="31" spans="1:20" ht="15" customHeight="1" x14ac:dyDescent="0.25">
      <c r="A31" s="43"/>
      <c r="B31" s="214" t="s">
        <v>218</v>
      </c>
      <c r="C31" s="215"/>
      <c r="D31" s="216"/>
      <c r="E31" s="118">
        <f>SUM(E12:E30)</f>
        <v>59338000000</v>
      </c>
      <c r="F31" s="217"/>
      <c r="G31" s="218"/>
      <c r="H31" s="136"/>
      <c r="I31" s="137"/>
      <c r="J31" s="119">
        <f>SUM(J12:J30)</f>
        <v>671970000000</v>
      </c>
      <c r="K31" s="217"/>
      <c r="L31" s="218"/>
      <c r="M31" s="219"/>
      <c r="N31" s="43"/>
      <c r="O31" s="43"/>
      <c r="P31" s="43"/>
      <c r="Q31" s="43"/>
      <c r="R31" s="43"/>
      <c r="S31" s="43"/>
      <c r="T31" s="43"/>
    </row>
    <row r="32" spans="1:20" ht="15" x14ac:dyDescent="0.25">
      <c r="A32" s="43"/>
      <c r="B32" s="33"/>
      <c r="C32" s="43"/>
      <c r="D32" s="183"/>
      <c r="E32" s="76"/>
      <c r="F32" s="77"/>
      <c r="G32" s="43"/>
      <c r="H32" s="76"/>
      <c r="I32" s="76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ht="15" customHeight="1" x14ac:dyDescent="0.25">
      <c r="A33" s="43"/>
      <c r="B33" s="196" t="s">
        <v>233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43"/>
      <c r="O33" s="43"/>
      <c r="P33" s="43"/>
      <c r="Q33" s="43"/>
      <c r="R33" s="43"/>
      <c r="S33" s="43"/>
      <c r="T33" s="43"/>
    </row>
    <row r="34" spans="1:20" ht="15" x14ac:dyDescent="0.25">
      <c r="A34" s="43"/>
      <c r="B34" s="14" t="str">
        <f>+Subastas!B34</f>
        <v>Fuente: Dirección General de Política de Endeudamiento. VEP. MEF.</v>
      </c>
      <c r="C34" s="43"/>
      <c r="D34" s="43"/>
      <c r="E34" s="78"/>
      <c r="F34" s="43"/>
      <c r="G34" s="43"/>
      <c r="H34" s="76"/>
      <c r="I34" s="76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1:20" ht="15" x14ac:dyDescent="0.25">
      <c r="A35" s="43"/>
      <c r="B35" s="13"/>
      <c r="C35" s="43"/>
      <c r="D35" s="43"/>
      <c r="E35" s="94"/>
      <c r="F35" s="43"/>
      <c r="G35" s="76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1:20" ht="15" x14ac:dyDescent="0.25">
      <c r="A36" s="43"/>
      <c r="B36" s="43"/>
      <c r="C36" s="43"/>
      <c r="D36" s="43"/>
      <c r="E36"/>
      <c r="F36"/>
      <c r="G36"/>
      <c r="H36"/>
      <c r="I36"/>
      <c r="J36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spans="1:20" ht="15" x14ac:dyDescent="0.25">
      <c r="A37" s="43"/>
      <c r="B37" s="43"/>
      <c r="C37" s="43"/>
      <c r="D37" s="155"/>
      <c r="E37" s="154"/>
      <c r="F37"/>
      <c r="G37" s="154"/>
      <c r="H37"/>
      <c r="I37"/>
      <c r="J37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15" x14ac:dyDescent="0.25">
      <c r="A38" s="43"/>
      <c r="B38" s="43"/>
      <c r="C38" s="43"/>
      <c r="D38" s="155"/>
      <c r="E38" s="156"/>
      <c r="F38"/>
      <c r="G38" s="154"/>
      <c r="I38"/>
      <c r="J38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0" ht="15" x14ac:dyDescent="0.25">
      <c r="A39" s="43"/>
      <c r="B39" s="43"/>
      <c r="C39" s="43"/>
      <c r="D39" s="155"/>
      <c r="E39" s="156"/>
      <c r="G39" s="154"/>
      <c r="I39"/>
      <c r="J39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ht="15" x14ac:dyDescent="0.25">
      <c r="A40" s="43"/>
      <c r="B40" s="43"/>
      <c r="C40" s="43"/>
      <c r="D40" s="155"/>
      <c r="E40" s="156"/>
      <c r="F40"/>
      <c r="G40" s="154"/>
      <c r="I40"/>
      <c r="J40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spans="1:20" ht="15" x14ac:dyDescent="0.25">
      <c r="A41" s="43"/>
      <c r="B41" s="43"/>
      <c r="C41" s="43"/>
      <c r="D41" s="43"/>
      <c r="E41"/>
      <c r="F41"/>
      <c r="G41"/>
      <c r="H41"/>
      <c r="I41"/>
      <c r="J41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spans="1:20" ht="15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1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ht="15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s="43" customFormat="1" ht="15" x14ac:dyDescent="0.25"/>
    <row r="46" spans="1:20" s="43" customFormat="1" ht="15" x14ac:dyDescent="0.25"/>
    <row r="47" spans="1:20" s="43" customFormat="1" ht="15" x14ac:dyDescent="0.25"/>
    <row r="48" spans="1:20" s="43" customFormat="1" ht="15" x14ac:dyDescent="0.25"/>
    <row r="49" spans="2:13" s="43" customFormat="1" ht="15" x14ac:dyDescent="0.25"/>
    <row r="50" spans="2:13" s="43" customFormat="1" ht="15" x14ac:dyDescent="0.25"/>
    <row r="51" spans="2:13" s="43" customFormat="1" ht="15" x14ac:dyDescent="0.25"/>
    <row r="52" spans="2:13" s="43" customFormat="1" ht="15" x14ac:dyDescent="0.25"/>
    <row r="53" spans="2:13" s="43" customFormat="1" ht="15" x14ac:dyDescent="0.25"/>
    <row r="54" spans="2:13" s="43" customFormat="1" ht="15" x14ac:dyDescent="0.2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2:13" s="43" customFormat="1" ht="15" x14ac:dyDescent="0.2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2:13" s="43" customFormat="1" ht="15" x14ac:dyDescent="0.2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2:13" s="43" customFormat="1" ht="15" x14ac:dyDescent="0.2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2:13" s="43" customFormat="1" ht="15" x14ac:dyDescent="0.2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2:13" s="43" customFormat="1" ht="15" x14ac:dyDescent="0.2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2:13" s="43" customFormat="1" ht="15" x14ac:dyDescent="0.2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2:13" s="43" customFormat="1" ht="15" x14ac:dyDescent="0.2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2:13" s="43" customFormat="1" ht="15" x14ac:dyDescent="0.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2:13" s="43" customFormat="1" ht="15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2:13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spans="2:13" ht="15" x14ac:dyDescent="0.25"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</row>
    <row r="354" spans="2:13" ht="15" x14ac:dyDescent="0.25"/>
    <row r="355" spans="2:13" ht="15" x14ac:dyDescent="0.25"/>
    <row r="356" spans="2:13" ht="15" x14ac:dyDescent="0.25"/>
    <row r="357" spans="2:13" ht="15" x14ac:dyDescent="0.25"/>
    <row r="358" spans="2:13" ht="15" x14ac:dyDescent="0.25"/>
    <row r="359" spans="2:13" ht="15" x14ac:dyDescent="0.25"/>
    <row r="360" spans="2:13" ht="15" x14ac:dyDescent="0.25"/>
    <row r="361" spans="2:13" ht="15" x14ac:dyDescent="0.25"/>
    <row r="362" spans="2:13" ht="15" x14ac:dyDescent="0.25"/>
    <row r="363" spans="2:13" ht="15" x14ac:dyDescent="0.25"/>
    <row r="364" spans="2:13" ht="15" x14ac:dyDescent="0.25"/>
    <row r="365" spans="2:13" ht="15" x14ac:dyDescent="0.25"/>
    <row r="366" spans="2:13" ht="15" x14ac:dyDescent="0.25"/>
    <row r="367" spans="2:13" ht="15" customHeight="1" x14ac:dyDescent="0.25"/>
    <row r="368" spans="2:13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</sheetData>
  <mergeCells count="7">
    <mergeCell ref="B33:M33"/>
    <mergeCell ref="B8:M8"/>
    <mergeCell ref="E10:H10"/>
    <mergeCell ref="J10:M10"/>
    <mergeCell ref="B31:D31"/>
    <mergeCell ref="F31:G31"/>
    <mergeCell ref="K31:M31"/>
  </mergeCells>
  <hyperlinks>
    <hyperlink ref="C12" location="C.F.!D189" display="PYTNA01F8541"/>
    <hyperlink ref="C15" location="C.F.!D193" display="PYTNA01F0902"/>
    <hyperlink ref="C13" location="C.F.!D194" display="PYTNA01F1249"/>
    <hyperlink ref="C14" location="C.F.!D195" display="PYTNA02F1255"/>
    <hyperlink ref="C16" location="C.F.!D189" display="PYTNA01F8541"/>
    <hyperlink ref="C17" location="C.F.!D194" display="PYTNA01F1249"/>
    <hyperlink ref="C18" location="C.F.!D195" display="PYTNA02F1255"/>
    <hyperlink ref="C19" location="C.F.!D189" display="PYTNA01F8541"/>
    <hyperlink ref="C20" location="C.F.!D194" display="PYTNA01F1249"/>
    <hyperlink ref="C21" location="C.F.!D195" display="PYTNA02F1255"/>
    <hyperlink ref="C22" location="C.F.!D193" display="PYTNA01F0902"/>
    <hyperlink ref="C23" location="C.F.!D189" display="PYTNA01F8541"/>
    <hyperlink ref="C26" location="C.F.!D193" display="PYTNA01F0902"/>
    <hyperlink ref="C24" location="C.F.!D194" display="PYTNA01F1249"/>
    <hyperlink ref="C25" location="C.F.!D195" display="PYTNA02F1255"/>
    <hyperlink ref="C27" location="C.F.!D189" display="PYTNA01F8541"/>
    <hyperlink ref="C30" location="C.F.!D193" display="PYTNA01F0902"/>
    <hyperlink ref="C28" location="C.F.!D194" display="PYTNA01F1249"/>
    <hyperlink ref="C29" location="C.F.!D195" display="PYTNA02F1255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5"/>
  <sheetViews>
    <sheetView showGridLines="0" zoomScale="95" zoomScaleNormal="9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ColWidth="0" defaultRowHeight="0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8.28515625" style="44" customWidth="1"/>
    <col min="5" max="5" width="21.42578125" style="44" customWidth="1"/>
    <col min="6" max="6" width="19" style="44" customWidth="1"/>
    <col min="7" max="7" width="18.42578125" style="44" bestFit="1" customWidth="1"/>
    <col min="8" max="9" width="13.28515625" style="44" customWidth="1"/>
    <col min="10" max="10" width="20" style="44" customWidth="1"/>
    <col min="11" max="11" width="13.28515625" style="44" customWidth="1"/>
    <col min="12" max="12" width="12.42578125" style="44" customWidth="1"/>
    <col min="13" max="13" width="9.7109375" style="44" customWidth="1"/>
    <col min="14" max="40" width="0" style="44" hidden="1" customWidth="1"/>
    <col min="41" max="16384" width="11.42578125" style="44" hidden="1"/>
  </cols>
  <sheetData>
    <row r="1" spans="1:20" ht="1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5.75" x14ac:dyDescent="0.25">
      <c r="A8" s="43"/>
      <c r="B8" s="195" t="s">
        <v>254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43"/>
      <c r="O8" s="43"/>
      <c r="P8" s="43"/>
      <c r="Q8" s="43"/>
      <c r="R8" s="43"/>
      <c r="S8" s="43"/>
      <c r="T8" s="43"/>
    </row>
    <row r="9" spans="1:20" ht="15.75" x14ac:dyDescent="0.25">
      <c r="A9" s="43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43"/>
      <c r="O9" s="43"/>
      <c r="P9" s="43"/>
      <c r="Q9" s="43"/>
      <c r="R9" s="43"/>
      <c r="S9" s="43"/>
      <c r="T9" s="43"/>
    </row>
    <row r="10" spans="1:20" ht="15" x14ac:dyDescent="0.25">
      <c r="A10" s="43"/>
      <c r="B10" s="168"/>
      <c r="C10" s="168"/>
      <c r="D10" s="168"/>
      <c r="E10" s="223" t="s">
        <v>210</v>
      </c>
      <c r="F10" s="224"/>
      <c r="G10" s="224"/>
      <c r="H10" s="225"/>
      <c r="I10" s="161"/>
      <c r="J10" s="220" t="s">
        <v>209</v>
      </c>
      <c r="K10" s="221"/>
      <c r="L10" s="221"/>
      <c r="M10" s="222"/>
      <c r="N10" s="43"/>
      <c r="O10" s="43"/>
      <c r="P10" s="43"/>
      <c r="Q10" s="43"/>
      <c r="R10" s="43"/>
      <c r="S10" s="43"/>
      <c r="T10" s="43"/>
    </row>
    <row r="11" spans="1:20" ht="27.75" customHeight="1" x14ac:dyDescent="0.25">
      <c r="A11" s="43"/>
      <c r="B11" s="20" t="s">
        <v>12</v>
      </c>
      <c r="C11" s="20" t="s">
        <v>228</v>
      </c>
      <c r="D11" s="117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3" t="s">
        <v>246</v>
      </c>
      <c r="J11" s="52" t="s">
        <v>38</v>
      </c>
      <c r="K11" s="52" t="s">
        <v>224</v>
      </c>
      <c r="L11" s="52" t="s">
        <v>225</v>
      </c>
      <c r="M11" s="52" t="s">
        <v>13</v>
      </c>
      <c r="N11" s="43"/>
      <c r="O11" s="43"/>
      <c r="P11" s="43"/>
      <c r="Q11" s="43"/>
      <c r="R11" s="43"/>
      <c r="S11" s="43"/>
      <c r="T11" s="43"/>
    </row>
    <row r="12" spans="1:20" ht="15" x14ac:dyDescent="0.25">
      <c r="A12" s="43"/>
      <c r="B12" s="21">
        <v>44971</v>
      </c>
      <c r="C12" s="162" t="s">
        <v>252</v>
      </c>
      <c r="D12" s="107">
        <v>56784000000</v>
      </c>
      <c r="E12" s="107">
        <v>1600000000</v>
      </c>
      <c r="F12" s="164">
        <v>100</v>
      </c>
      <c r="G12" s="141">
        <v>8.2500000000000004E-2</v>
      </c>
      <c r="H12" s="108">
        <v>3</v>
      </c>
      <c r="I12" s="165">
        <v>8.2500000000000004E-2</v>
      </c>
      <c r="J12" s="23">
        <v>212600000000</v>
      </c>
      <c r="K12" s="163">
        <v>91.400899999999993</v>
      </c>
      <c r="L12" s="163">
        <v>101.6</v>
      </c>
      <c r="M12" s="108">
        <v>13</v>
      </c>
      <c r="N12" s="43"/>
      <c r="O12" s="43"/>
      <c r="P12" s="43"/>
      <c r="Q12" s="43"/>
      <c r="R12" s="43"/>
      <c r="S12" s="43"/>
      <c r="T12" s="43"/>
    </row>
    <row r="13" spans="1:20" ht="15" x14ac:dyDescent="0.25">
      <c r="A13" s="43"/>
      <c r="B13" s="21">
        <v>44971</v>
      </c>
      <c r="C13" s="162" t="s">
        <v>253</v>
      </c>
      <c r="D13" s="107">
        <v>177450000000</v>
      </c>
      <c r="E13" s="107">
        <v>177450000000</v>
      </c>
      <c r="F13" s="164">
        <v>100</v>
      </c>
      <c r="G13" s="141">
        <v>9.0300000000000005E-2</v>
      </c>
      <c r="H13" s="108">
        <v>9</v>
      </c>
      <c r="I13" s="165">
        <v>9.0300000000000005E-2</v>
      </c>
      <c r="J13" s="23">
        <v>379230000000</v>
      </c>
      <c r="K13" s="163">
        <v>90.523300000000006</v>
      </c>
      <c r="L13" s="163">
        <v>105.39</v>
      </c>
      <c r="M13" s="108">
        <v>19</v>
      </c>
      <c r="N13" s="43"/>
      <c r="O13" s="43"/>
      <c r="P13" s="43"/>
      <c r="Q13" s="43"/>
      <c r="R13" s="43"/>
      <c r="S13" s="43"/>
      <c r="T13" s="43"/>
    </row>
    <row r="14" spans="1:20" ht="15" customHeight="1" x14ac:dyDescent="0.25">
      <c r="A14" s="43"/>
      <c r="B14" s="21">
        <v>44999</v>
      </c>
      <c r="C14" s="162" t="s">
        <v>252</v>
      </c>
      <c r="D14" s="107">
        <v>78000000000</v>
      </c>
      <c r="E14" s="123">
        <v>800000000</v>
      </c>
      <c r="F14" s="164">
        <v>100.63809999999999</v>
      </c>
      <c r="G14" s="141">
        <v>8.2500053461818296E-2</v>
      </c>
      <c r="H14" s="108">
        <v>3</v>
      </c>
      <c r="I14" s="165">
        <v>8.2500000000000004E-2</v>
      </c>
      <c r="J14" s="23">
        <v>183800000000</v>
      </c>
      <c r="K14" s="163">
        <v>96.229200000000006</v>
      </c>
      <c r="L14" s="163">
        <v>101.6281</v>
      </c>
      <c r="M14" s="108">
        <v>7</v>
      </c>
      <c r="N14" s="43"/>
      <c r="O14" s="43"/>
      <c r="P14" s="43"/>
      <c r="Q14" s="43"/>
      <c r="R14" s="43"/>
      <c r="S14" s="43"/>
      <c r="T14" s="43"/>
    </row>
    <row r="15" spans="1:20" ht="15" x14ac:dyDescent="0.25">
      <c r="A15" s="43"/>
      <c r="B15" s="21">
        <v>44999</v>
      </c>
      <c r="C15" s="162" t="s">
        <v>253</v>
      </c>
      <c r="D15" s="107">
        <v>66470000000</v>
      </c>
      <c r="E15" s="123">
        <v>66470000000</v>
      </c>
      <c r="F15" s="164">
        <v>100.8147</v>
      </c>
      <c r="G15" s="141">
        <v>9.0072520130477979E-2</v>
      </c>
      <c r="H15" s="108">
        <v>5</v>
      </c>
      <c r="I15" s="165">
        <v>9.0300000000000005E-2</v>
      </c>
      <c r="J15" s="23">
        <v>160637000000</v>
      </c>
      <c r="K15" s="163">
        <v>96.798500000000004</v>
      </c>
      <c r="L15" s="163">
        <v>101.85850000000001</v>
      </c>
      <c r="M15" s="108">
        <v>12</v>
      </c>
      <c r="N15" s="43"/>
      <c r="O15" s="43"/>
      <c r="P15" s="43"/>
      <c r="Q15" s="43"/>
      <c r="R15" s="43"/>
      <c r="S15" s="43"/>
      <c r="T15" s="43"/>
    </row>
    <row r="16" spans="1:20" ht="15" customHeight="1" x14ac:dyDescent="0.25">
      <c r="A16" s="43"/>
      <c r="B16" s="21">
        <v>45034</v>
      </c>
      <c r="C16" s="162" t="s">
        <v>252</v>
      </c>
      <c r="D16" s="107">
        <v>800000000</v>
      </c>
      <c r="E16" s="123">
        <v>0</v>
      </c>
      <c r="F16" s="143" t="s">
        <v>14</v>
      </c>
      <c r="G16" s="153" t="s">
        <v>14</v>
      </c>
      <c r="H16" s="24" t="s">
        <v>14</v>
      </c>
      <c r="I16" s="165">
        <v>8.2500000000000004E-2</v>
      </c>
      <c r="J16" s="23" t="s">
        <v>14</v>
      </c>
      <c r="K16" s="163" t="s">
        <v>14</v>
      </c>
      <c r="L16" s="163" t="s">
        <v>14</v>
      </c>
      <c r="M16" s="108" t="s">
        <v>14</v>
      </c>
      <c r="N16" s="43"/>
      <c r="O16" s="43"/>
      <c r="P16" s="43"/>
      <c r="Q16" s="43"/>
      <c r="R16" s="43"/>
      <c r="S16" s="43"/>
      <c r="T16" s="43"/>
    </row>
    <row r="17" spans="1:20" ht="15" x14ac:dyDescent="0.25">
      <c r="A17" s="43"/>
      <c r="B17" s="21">
        <v>45034</v>
      </c>
      <c r="C17" s="162" t="s">
        <v>253</v>
      </c>
      <c r="D17" s="107">
        <v>100000000000</v>
      </c>
      <c r="E17" s="123">
        <v>100000000000</v>
      </c>
      <c r="F17" s="164">
        <v>101.82</v>
      </c>
      <c r="G17" s="141">
        <v>8.9814164279884437E-2</v>
      </c>
      <c r="H17" s="108">
        <v>11</v>
      </c>
      <c r="I17" s="165">
        <v>9.0300000000000005E-2</v>
      </c>
      <c r="J17" s="23">
        <v>309050000000</v>
      </c>
      <c r="K17" s="163">
        <v>97.35</v>
      </c>
      <c r="L17" s="163">
        <v>104.22150000000001</v>
      </c>
      <c r="M17" s="108">
        <v>17</v>
      </c>
      <c r="N17" s="43"/>
      <c r="O17" s="43"/>
      <c r="P17" s="43"/>
      <c r="Q17" s="43"/>
      <c r="R17" s="43"/>
      <c r="S17" s="43"/>
      <c r="T17" s="43"/>
    </row>
    <row r="18" spans="1:20" ht="15" x14ac:dyDescent="0.25">
      <c r="A18" s="43"/>
      <c r="B18" s="21">
        <v>45055</v>
      </c>
      <c r="C18" s="162" t="s">
        <v>252</v>
      </c>
      <c r="D18" s="107">
        <v>1600000000</v>
      </c>
      <c r="E18" s="123">
        <v>1600000000</v>
      </c>
      <c r="F18" s="164">
        <v>101.9144</v>
      </c>
      <c r="G18" s="141">
        <v>8.24999122674E-2</v>
      </c>
      <c r="H18" s="108">
        <v>2</v>
      </c>
      <c r="I18" s="165">
        <v>8.2500000000000004E-2</v>
      </c>
      <c r="J18" s="23">
        <v>1900000000</v>
      </c>
      <c r="K18" s="163">
        <v>101.9144</v>
      </c>
      <c r="L18" s="163">
        <v>101.9204</v>
      </c>
      <c r="M18" s="108">
        <v>2</v>
      </c>
      <c r="N18" s="43"/>
      <c r="O18" s="43"/>
      <c r="P18" s="43"/>
      <c r="Q18" s="43"/>
      <c r="R18" s="43"/>
      <c r="S18" s="43"/>
      <c r="T18" s="43"/>
    </row>
    <row r="19" spans="1:20" ht="15" x14ac:dyDescent="0.25">
      <c r="A19" s="43"/>
      <c r="B19" s="21">
        <v>45055</v>
      </c>
      <c r="C19" s="162" t="s">
        <v>253</v>
      </c>
      <c r="D19" s="107">
        <v>56200000000</v>
      </c>
      <c r="E19" s="123">
        <v>56200000000</v>
      </c>
      <c r="F19" s="164">
        <v>103.5</v>
      </c>
      <c r="G19" s="141">
        <v>8.7573568801700002E-2</v>
      </c>
      <c r="H19" s="108">
        <v>3</v>
      </c>
      <c r="I19" s="165">
        <v>9.0300000000000005E-2</v>
      </c>
      <c r="J19" s="23">
        <v>428100000000</v>
      </c>
      <c r="K19" s="163">
        <v>97.7</v>
      </c>
      <c r="L19" s="163">
        <v>106.1202</v>
      </c>
      <c r="M19" s="108">
        <v>15</v>
      </c>
      <c r="N19" s="43"/>
      <c r="O19" s="43"/>
      <c r="P19" s="43"/>
      <c r="Q19" s="43"/>
      <c r="R19" s="43"/>
      <c r="S19" s="43"/>
      <c r="T19" s="43"/>
    </row>
    <row r="20" spans="1:20" ht="15" x14ac:dyDescent="0.25">
      <c r="A20" s="43"/>
      <c r="B20" s="21">
        <v>45083</v>
      </c>
      <c r="C20" s="162" t="s">
        <v>252</v>
      </c>
      <c r="D20" s="107">
        <v>2000000000</v>
      </c>
      <c r="E20" s="107">
        <v>2000000000</v>
      </c>
      <c r="F20" s="164">
        <v>102.55249999999999</v>
      </c>
      <c r="G20" s="141">
        <v>8.2499965729499997E-2</v>
      </c>
      <c r="H20" s="108">
        <v>1</v>
      </c>
      <c r="I20" s="165">
        <v>8.2500000000000004E-2</v>
      </c>
      <c r="J20" s="23">
        <v>74000000000</v>
      </c>
      <c r="K20" s="163">
        <v>102.53149999999999</v>
      </c>
      <c r="L20" s="163">
        <v>102.55249999999999</v>
      </c>
      <c r="M20" s="108">
        <v>2</v>
      </c>
      <c r="N20" s="43"/>
      <c r="O20" s="43"/>
      <c r="P20" s="43"/>
      <c r="Q20" s="43"/>
      <c r="R20" s="43"/>
      <c r="S20" s="43"/>
      <c r="T20" s="43"/>
    </row>
    <row r="21" spans="1:20" ht="15" x14ac:dyDescent="0.25">
      <c r="A21" s="43"/>
      <c r="B21" s="21">
        <v>45083</v>
      </c>
      <c r="C21" s="162" t="s">
        <v>253</v>
      </c>
      <c r="D21" s="107">
        <v>395954000000</v>
      </c>
      <c r="E21" s="107">
        <v>395954000000</v>
      </c>
      <c r="F21" s="164">
        <v>104.8591</v>
      </c>
      <c r="G21" s="141">
        <v>8.63077723893E-2</v>
      </c>
      <c r="H21" s="108">
        <v>4</v>
      </c>
      <c r="I21" s="165">
        <v>9.0300000000000005E-2</v>
      </c>
      <c r="J21" s="23">
        <v>1014074000000</v>
      </c>
      <c r="K21" s="163">
        <v>102.84829999999999</v>
      </c>
      <c r="L21" s="163">
        <v>105.3839</v>
      </c>
      <c r="M21" s="108">
        <v>19</v>
      </c>
      <c r="N21" s="43"/>
      <c r="O21" s="43"/>
      <c r="P21" s="43"/>
      <c r="Q21" s="43"/>
      <c r="R21" s="43"/>
      <c r="S21" s="43"/>
      <c r="T21" s="43"/>
    </row>
    <row r="22" spans="1:20" ht="15" x14ac:dyDescent="0.25">
      <c r="A22" s="43"/>
      <c r="B22" s="21">
        <v>45146</v>
      </c>
      <c r="C22" s="162" t="s">
        <v>252</v>
      </c>
      <c r="D22" s="107">
        <v>33500000000</v>
      </c>
      <c r="E22" s="107">
        <v>33500000000</v>
      </c>
      <c r="F22" s="164">
        <v>104.21550000000001</v>
      </c>
      <c r="G22" s="141">
        <v>8.1936961737999997E-2</v>
      </c>
      <c r="H22" s="108">
        <v>2</v>
      </c>
      <c r="I22" s="165">
        <v>8.2500000000000004E-2</v>
      </c>
      <c r="J22" s="23">
        <v>117500000000</v>
      </c>
      <c r="K22" s="163">
        <v>103.9532</v>
      </c>
      <c r="L22" s="163">
        <v>105.5</v>
      </c>
      <c r="M22" s="108">
        <v>5</v>
      </c>
      <c r="N22" s="43"/>
      <c r="O22" s="43"/>
      <c r="P22" s="43"/>
      <c r="Q22" s="43"/>
      <c r="R22" s="43"/>
      <c r="S22" s="43"/>
      <c r="T22" s="43"/>
    </row>
    <row r="23" spans="1:20" ht="15" x14ac:dyDescent="0.25">
      <c r="A23" s="43"/>
      <c r="B23" s="21">
        <v>45146</v>
      </c>
      <c r="C23" s="162" t="s">
        <v>253</v>
      </c>
      <c r="D23" s="107">
        <v>48127000000</v>
      </c>
      <c r="E23" s="107">
        <v>48127000000</v>
      </c>
      <c r="F23" s="164">
        <v>107.4357</v>
      </c>
      <c r="G23" s="141">
        <v>8.4401843677999994E-2</v>
      </c>
      <c r="H23" s="108">
        <v>3</v>
      </c>
      <c r="I23" s="165">
        <v>9.0300000000000005E-2</v>
      </c>
      <c r="J23" s="23">
        <v>278874000000</v>
      </c>
      <c r="K23" s="163">
        <v>104.29989999999999</v>
      </c>
      <c r="L23" s="163">
        <v>108.56</v>
      </c>
      <c r="M23" s="108">
        <v>15</v>
      </c>
      <c r="N23" s="43"/>
      <c r="O23" s="43"/>
      <c r="P23" s="43"/>
      <c r="Q23" s="43"/>
      <c r="R23" s="43"/>
      <c r="S23" s="43"/>
      <c r="T23" s="43"/>
    </row>
    <row r="24" spans="1:20" ht="15" x14ac:dyDescent="0.25">
      <c r="A24" s="43"/>
      <c r="B24" s="21">
        <v>45282</v>
      </c>
      <c r="C24" s="162" t="s">
        <v>252</v>
      </c>
      <c r="D24" s="107">
        <v>1473200000000</v>
      </c>
      <c r="E24" s="123">
        <v>913850000000</v>
      </c>
      <c r="F24" s="164">
        <v>105.10169999999999</v>
      </c>
      <c r="G24" s="141">
        <v>7.6439353402000004E-2</v>
      </c>
      <c r="H24" s="24">
        <v>12</v>
      </c>
      <c r="I24" s="125">
        <v>8.2500000000000004E-2</v>
      </c>
      <c r="J24" s="107">
        <v>1068850000000</v>
      </c>
      <c r="K24" s="163">
        <v>102.9817</v>
      </c>
      <c r="L24" s="163">
        <v>108.6217</v>
      </c>
      <c r="M24" s="24">
        <v>14</v>
      </c>
      <c r="N24" s="43"/>
      <c r="O24" s="43"/>
      <c r="P24" s="43"/>
      <c r="Q24" s="43"/>
      <c r="R24" s="43"/>
      <c r="S24" s="43"/>
      <c r="T24" s="43"/>
    </row>
    <row r="25" spans="1:20" ht="15" x14ac:dyDescent="0.25">
      <c r="A25" s="43"/>
      <c r="B25" s="21">
        <v>45282</v>
      </c>
      <c r="C25" s="162" t="s">
        <v>253</v>
      </c>
      <c r="D25" s="107">
        <v>1473200000000</v>
      </c>
      <c r="E25" s="123">
        <v>705900000000</v>
      </c>
      <c r="F25" s="164">
        <v>109.17740000000001</v>
      </c>
      <c r="G25" s="141">
        <v>7.8000088886999996E-2</v>
      </c>
      <c r="H25" s="24">
        <v>9</v>
      </c>
      <c r="I25" s="125">
        <v>9.0300000000000005E-2</v>
      </c>
      <c r="J25" s="107">
        <v>797450000000</v>
      </c>
      <c r="K25" s="163">
        <v>104</v>
      </c>
      <c r="L25" s="163">
        <v>113.17789999999999</v>
      </c>
      <c r="M25" s="24">
        <v>14</v>
      </c>
      <c r="N25" s="43"/>
      <c r="O25" s="43"/>
      <c r="P25" s="43"/>
      <c r="Q25" s="43"/>
      <c r="R25" s="43"/>
      <c r="S25" s="43"/>
      <c r="T25" s="43"/>
    </row>
    <row r="26" spans="1:20" ht="15" x14ac:dyDescent="0.25">
      <c r="A26" s="43"/>
      <c r="B26" s="226" t="s">
        <v>218</v>
      </c>
      <c r="C26" s="227"/>
      <c r="D26" s="228"/>
      <c r="E26" s="118">
        <f>SUM(E12:E25)</f>
        <v>2503451000000</v>
      </c>
      <c r="F26" s="229"/>
      <c r="G26" s="230"/>
      <c r="H26" s="166"/>
      <c r="I26" s="167"/>
      <c r="J26" s="119">
        <f>SUM(J12:J25)</f>
        <v>5026065000000</v>
      </c>
      <c r="K26" s="229"/>
      <c r="L26" s="230"/>
      <c r="M26" s="231"/>
      <c r="N26" s="43"/>
      <c r="O26" s="43"/>
      <c r="P26" s="43"/>
      <c r="Q26" s="43"/>
      <c r="R26" s="43"/>
      <c r="S26" s="43"/>
      <c r="T26" s="43"/>
    </row>
    <row r="27" spans="1:20" ht="15" x14ac:dyDescent="0.25">
      <c r="A27" s="43"/>
      <c r="B27" s="33"/>
      <c r="C27" s="43"/>
      <c r="D27" s="184"/>
      <c r="E27" s="76"/>
      <c r="F27" s="77"/>
      <c r="G27" s="43"/>
      <c r="H27" s="76"/>
      <c r="I27" s="76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ht="15" x14ac:dyDescent="0.25">
      <c r="A28" s="43"/>
      <c r="B28" s="196" t="s">
        <v>233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43"/>
      <c r="O28" s="43"/>
      <c r="P28" s="43"/>
      <c r="Q28" s="43"/>
      <c r="R28" s="43"/>
      <c r="S28" s="43"/>
      <c r="T28" s="43"/>
    </row>
    <row r="29" spans="1:20" ht="15" x14ac:dyDescent="0.25">
      <c r="A29" s="43"/>
      <c r="B29" s="14" t="str">
        <f>+Subastas!B34</f>
        <v>Fuente: Dirección General de Política de Endeudamiento. VEP. MEF.</v>
      </c>
      <c r="C29" s="43"/>
      <c r="D29" s="43"/>
      <c r="E29" s="78"/>
      <c r="F29" s="43"/>
      <c r="G29" s="43"/>
      <c r="H29" s="76"/>
      <c r="I29" s="76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s="43" customFormat="1" ht="15" x14ac:dyDescent="0.25">
      <c r="B30" s="13"/>
      <c r="E30" s="94"/>
      <c r="G30" s="76"/>
    </row>
    <row r="31" spans="1:20" s="43" customFormat="1" ht="15" x14ac:dyDescent="0.25">
      <c r="E31" s="44"/>
      <c r="F31" s="44"/>
      <c r="G31" s="44"/>
      <c r="H31" s="44"/>
      <c r="I31" s="44"/>
      <c r="J31" s="44"/>
    </row>
    <row r="32" spans="1:20" s="43" customFormat="1" ht="15" x14ac:dyDescent="0.25">
      <c r="D32" s="155"/>
      <c r="E32" s="154"/>
      <c r="F32" s="44"/>
      <c r="G32" s="154"/>
      <c r="H32" s="44"/>
      <c r="I32" s="44"/>
      <c r="J32" s="44"/>
    </row>
    <row r="33" spans="4:10" s="43" customFormat="1" ht="15" x14ac:dyDescent="0.25">
      <c r="D33" s="155"/>
      <c r="E33" s="156"/>
      <c r="F33" s="44"/>
      <c r="G33" s="154"/>
      <c r="H33" s="44"/>
      <c r="I33" s="44"/>
      <c r="J33" s="44"/>
    </row>
    <row r="34" spans="4:10" s="43" customFormat="1" ht="15" x14ac:dyDescent="0.25">
      <c r="D34" s="155"/>
      <c r="E34" s="156"/>
      <c r="F34" s="44"/>
      <c r="G34" s="154"/>
      <c r="H34" s="44"/>
      <c r="I34" s="44"/>
      <c r="J34" s="44"/>
    </row>
    <row r="35" spans="4:10" s="43" customFormat="1" ht="15" x14ac:dyDescent="0.25">
      <c r="D35" s="155"/>
      <c r="E35" s="156"/>
      <c r="F35" s="44"/>
      <c r="G35" s="154"/>
      <c r="H35" s="44"/>
      <c r="I35" s="44"/>
      <c r="J35" s="44"/>
    </row>
    <row r="36" spans="4:10" s="43" customFormat="1" ht="15" x14ac:dyDescent="0.25">
      <c r="E36" s="44"/>
      <c r="F36" s="44"/>
      <c r="G36" s="44"/>
      <c r="H36" s="44"/>
      <c r="I36" s="44"/>
      <c r="J36" s="44"/>
    </row>
    <row r="37" spans="4:10" s="43" customFormat="1" ht="15" x14ac:dyDescent="0.25"/>
    <row r="38" spans="4:10" s="43" customFormat="1" ht="15" x14ac:dyDescent="0.25"/>
    <row r="39" spans="4:10" s="43" customFormat="1" ht="15" x14ac:dyDescent="0.25"/>
    <row r="40" spans="4:10" s="43" customFormat="1" ht="15" x14ac:dyDescent="0.25"/>
    <row r="41" spans="4:10" s="43" customFormat="1" ht="15" x14ac:dyDescent="0.25"/>
    <row r="42" spans="4:10" s="43" customFormat="1" ht="15" x14ac:dyDescent="0.25"/>
    <row r="43" spans="4:10" s="43" customFormat="1" ht="15" x14ac:dyDescent="0.25"/>
    <row r="44" spans="4:10" s="43" customFormat="1" ht="15" x14ac:dyDescent="0.25"/>
    <row r="45" spans="4:10" s="43" customFormat="1" ht="15" x14ac:dyDescent="0.25"/>
    <row r="46" spans="4:10" s="43" customFormat="1" ht="15" x14ac:dyDescent="0.25"/>
    <row r="47" spans="4:10" s="43" customFormat="1" ht="15" x14ac:dyDescent="0.25"/>
    <row r="48" spans="4:10" s="43" customFormat="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spans="2:13" ht="15" x14ac:dyDescent="0.25"/>
    <row r="338" spans="2:13" ht="15" x14ac:dyDescent="0.25"/>
    <row r="339" spans="2:13" ht="15" x14ac:dyDescent="0.25"/>
    <row r="340" spans="2:13" ht="15" x14ac:dyDescent="0.25"/>
    <row r="341" spans="2:13" ht="15" x14ac:dyDescent="0.25"/>
    <row r="342" spans="2:13" ht="15" x14ac:dyDescent="0.25"/>
    <row r="343" spans="2:13" ht="15" x14ac:dyDescent="0.25"/>
    <row r="344" spans="2:13" ht="15" x14ac:dyDescent="0.25"/>
    <row r="345" spans="2:13" ht="15" x14ac:dyDescent="0.25"/>
    <row r="346" spans="2:13" ht="15" x14ac:dyDescent="0.25"/>
    <row r="347" spans="2:13" ht="15" x14ac:dyDescent="0.25"/>
    <row r="348" spans="2:13" ht="15" x14ac:dyDescent="0.25"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</row>
    <row r="349" spans="2:13" ht="15" x14ac:dyDescent="0.25"/>
    <row r="350" spans="2:13" ht="15" x14ac:dyDescent="0.25"/>
    <row r="351" spans="2:13" ht="15" x14ac:dyDescent="0.25"/>
    <row r="352" spans="2:13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</sheetData>
  <mergeCells count="7">
    <mergeCell ref="B28:M28"/>
    <mergeCell ref="B8:M8"/>
    <mergeCell ref="E10:H10"/>
    <mergeCell ref="J10:M10"/>
    <mergeCell ref="B26:D26"/>
    <mergeCell ref="F26:G26"/>
    <mergeCell ref="K26:M26"/>
  </mergeCells>
  <hyperlinks>
    <hyperlink ref="C12" location="PYTNA01F4482" display="PYTNA01F4482"/>
    <hyperlink ref="C13" location="PYTNA02F4499" display="PYTNA02F4499"/>
    <hyperlink ref="C14" location="PYTNA01F4482" display="PYTNA01F4482"/>
    <hyperlink ref="C16" location="PYTNA01F4482" display="PYTNA01F4482"/>
    <hyperlink ref="C18" location="PYTNA01F4482" display="PYTNA01F4482"/>
    <hyperlink ref="C20" location="PYTNA01F4482" display="PYTNA01F4482"/>
    <hyperlink ref="C15" location="PYTNA02F4499" display="PYTNA02F4499"/>
    <hyperlink ref="C17" location="PYTNA02F4499" display="PYTNA02F4499"/>
    <hyperlink ref="C19" location="PYTNA02F4499" display="PYTNA02F4499"/>
    <hyperlink ref="C21" location="PYTNA02F4499" display="PYTNA02F4499"/>
    <hyperlink ref="C22" location="PYTNA01F4482" display="PYTNA01F4482"/>
    <hyperlink ref="C23" location="PYTNA02F4499" display="PYTNA02F4499"/>
    <hyperlink ref="C24" location="PYTNA01F4482" display="PYTNA01F4482"/>
    <hyperlink ref="C25" location="PYTNA02F4499" display="PYTNA02F4499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U400"/>
  <sheetViews>
    <sheetView showGridLines="0" zoomScale="95" zoomScaleNormal="95" workbookViewId="0">
      <selection activeCell="I24" sqref="I24"/>
    </sheetView>
  </sheetViews>
  <sheetFormatPr baseColWidth="10" defaultColWidth="0" defaultRowHeight="0" customHeight="1" zeroHeight="1" x14ac:dyDescent="0.25"/>
  <cols>
    <col min="1" max="1" width="11.42578125" style="44" customWidth="1"/>
    <col min="2" max="2" width="12.42578125" style="44" customWidth="1"/>
    <col min="3" max="3" width="17.5703125" style="44" bestFit="1" customWidth="1"/>
    <col min="4" max="4" width="18.28515625" style="44" customWidth="1"/>
    <col min="5" max="5" width="21.42578125" style="44" customWidth="1"/>
    <col min="6" max="6" width="19" style="44" customWidth="1"/>
    <col min="7" max="7" width="18.42578125" style="44" bestFit="1" customWidth="1"/>
    <col min="8" max="9" width="13.28515625" style="44" customWidth="1"/>
    <col min="10" max="10" width="20" style="44" customWidth="1"/>
    <col min="11" max="11" width="13.28515625" style="44" customWidth="1"/>
    <col min="12" max="12" width="12.42578125" style="44" customWidth="1"/>
    <col min="13" max="13" width="9.7109375" style="44" hidden="1" customWidth="1"/>
    <col min="14" max="40" width="11.42578125" style="44" hidden="1" customWidth="1"/>
    <col min="41" max="1945" width="0" style="44" hidden="1" customWidth="1"/>
    <col min="1946" max="16384" width="11.42578125" style="44" hidden="1"/>
  </cols>
  <sheetData>
    <row r="1" spans="1:20" ht="1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5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5.75" x14ac:dyDescent="0.25">
      <c r="A8" s="43"/>
      <c r="B8" s="195" t="s">
        <v>285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43"/>
      <c r="O8" s="43"/>
      <c r="P8" s="43"/>
      <c r="Q8" s="43"/>
      <c r="R8" s="43"/>
      <c r="S8" s="43"/>
      <c r="T8" s="43"/>
    </row>
    <row r="9" spans="1:20" ht="15.75" x14ac:dyDescent="0.25">
      <c r="A9" s="43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43"/>
      <c r="O9" s="43"/>
      <c r="P9" s="43"/>
      <c r="Q9" s="43"/>
      <c r="R9" s="43"/>
      <c r="S9" s="43"/>
      <c r="T9" s="43"/>
    </row>
    <row r="10" spans="1:20" ht="15.75" x14ac:dyDescent="0.25">
      <c r="A10" s="43"/>
      <c r="B10" s="168"/>
      <c r="C10" s="168"/>
      <c r="D10" s="168"/>
      <c r="E10" s="223" t="s">
        <v>210</v>
      </c>
      <c r="F10" s="224"/>
      <c r="G10" s="224"/>
      <c r="H10" s="225"/>
      <c r="I10" s="186"/>
      <c r="J10" s="220" t="s">
        <v>209</v>
      </c>
      <c r="K10" s="222"/>
      <c r="L10" s="185"/>
      <c r="M10" s="185"/>
      <c r="N10" s="43"/>
      <c r="O10" s="43"/>
      <c r="P10" s="43"/>
      <c r="Q10" s="43"/>
      <c r="R10" s="43"/>
      <c r="S10" s="43"/>
      <c r="T10" s="43"/>
    </row>
    <row r="11" spans="1:20" ht="27.75" customHeight="1" x14ac:dyDescent="0.25">
      <c r="A11" s="43"/>
      <c r="B11" s="20" t="s">
        <v>12</v>
      </c>
      <c r="C11" s="20" t="s">
        <v>228</v>
      </c>
      <c r="D11" s="117" t="s">
        <v>35</v>
      </c>
      <c r="E11" s="53" t="s">
        <v>36</v>
      </c>
      <c r="F11" s="53" t="s">
        <v>223</v>
      </c>
      <c r="G11" s="53" t="s">
        <v>232</v>
      </c>
      <c r="H11" s="53" t="s">
        <v>13</v>
      </c>
      <c r="I11" s="53" t="s">
        <v>246</v>
      </c>
      <c r="J11" s="52" t="s">
        <v>38</v>
      </c>
      <c r="K11" s="52" t="s">
        <v>13</v>
      </c>
      <c r="L11" s="185"/>
      <c r="M11" s="185"/>
      <c r="N11" s="43"/>
      <c r="O11" s="43"/>
      <c r="P11" s="43"/>
      <c r="Q11" s="43"/>
      <c r="R11" s="43"/>
    </row>
    <row r="12" spans="1:20" ht="15" x14ac:dyDescent="0.25">
      <c r="A12" s="43"/>
      <c r="B12" s="21">
        <v>45377</v>
      </c>
      <c r="C12" s="18" t="s">
        <v>252</v>
      </c>
      <c r="D12" s="232">
        <v>2541270000000</v>
      </c>
      <c r="E12" s="107">
        <v>29480000000</v>
      </c>
      <c r="F12" s="164">
        <v>105.04600000000001</v>
      </c>
      <c r="G12" s="141">
        <v>7.0499999999999993E-2</v>
      </c>
      <c r="H12" s="108">
        <v>16</v>
      </c>
      <c r="I12" s="165">
        <v>8.2500000000000004E-2</v>
      </c>
      <c r="J12" s="23">
        <v>654000000000</v>
      </c>
      <c r="K12" s="108">
        <v>16</v>
      </c>
      <c r="L12" s="43"/>
      <c r="M12" s="43"/>
      <c r="N12" s="43"/>
      <c r="O12" s="43"/>
      <c r="P12" s="43"/>
      <c r="Q12" s="43"/>
      <c r="R12" s="43"/>
    </row>
    <row r="13" spans="1:20" ht="15" x14ac:dyDescent="0.25">
      <c r="A13" s="43"/>
      <c r="B13" s="21">
        <v>45377</v>
      </c>
      <c r="C13" s="18" t="s">
        <v>253</v>
      </c>
      <c r="D13" s="233"/>
      <c r="E13" s="107">
        <v>294801000000</v>
      </c>
      <c r="F13" s="164">
        <v>108.5437</v>
      </c>
      <c r="G13" s="141">
        <v>7.4499999999999997E-2</v>
      </c>
      <c r="H13" s="108">
        <v>15</v>
      </c>
      <c r="I13" s="165">
        <v>9.0300000000000005E-2</v>
      </c>
      <c r="J13" s="23">
        <v>980000000000</v>
      </c>
      <c r="K13" s="108">
        <v>15</v>
      </c>
      <c r="L13" s="43"/>
      <c r="M13" s="43"/>
      <c r="N13" s="43"/>
      <c r="O13" s="43"/>
      <c r="P13" s="43"/>
      <c r="Q13" s="43"/>
      <c r="R13" s="43"/>
    </row>
    <row r="14" spans="1:20" ht="15" customHeight="1" x14ac:dyDescent="0.25">
      <c r="A14" s="43"/>
      <c r="B14" s="21">
        <v>45377</v>
      </c>
      <c r="C14" s="18" t="s">
        <v>249</v>
      </c>
      <c r="D14" s="234"/>
      <c r="E14" s="123">
        <v>560800000000</v>
      </c>
      <c r="F14" s="164">
        <v>100.9927</v>
      </c>
      <c r="G14" s="141">
        <v>7.9500000000000001E-2</v>
      </c>
      <c r="H14" s="108">
        <v>7</v>
      </c>
      <c r="I14" s="165">
        <v>0.08</v>
      </c>
      <c r="J14" s="23">
        <v>560800000000</v>
      </c>
      <c r="K14" s="108">
        <v>7</v>
      </c>
      <c r="L14" s="43"/>
      <c r="M14" s="43"/>
      <c r="N14" s="43"/>
      <c r="O14" s="43"/>
      <c r="P14" s="43"/>
      <c r="Q14" s="43"/>
      <c r="R14" s="43"/>
    </row>
    <row r="15" spans="1:20" ht="15" customHeight="1" x14ac:dyDescent="0.25">
      <c r="A15" s="43"/>
      <c r="B15" s="21">
        <v>45469</v>
      </c>
      <c r="C15" s="18" t="s">
        <v>287</v>
      </c>
      <c r="D15" s="232">
        <v>1656189000000</v>
      </c>
      <c r="E15" s="123">
        <v>100000000000</v>
      </c>
      <c r="F15" s="164">
        <v>100</v>
      </c>
      <c r="G15" s="141">
        <v>7.0999999999999994E-2</v>
      </c>
      <c r="H15" s="24">
        <v>6</v>
      </c>
      <c r="I15" s="141">
        <v>7.0999999999999994E-2</v>
      </c>
      <c r="J15" s="23">
        <v>100000000000</v>
      </c>
      <c r="K15" s="24">
        <v>6</v>
      </c>
      <c r="L15" s="43"/>
      <c r="M15" s="43"/>
      <c r="N15" s="43"/>
      <c r="O15" s="43"/>
      <c r="P15" s="43"/>
      <c r="Q15" s="43"/>
      <c r="R15" s="43"/>
    </row>
    <row r="16" spans="1:20" ht="15" customHeight="1" x14ac:dyDescent="0.25">
      <c r="A16" s="43"/>
      <c r="B16" s="21">
        <v>45469</v>
      </c>
      <c r="C16" s="18" t="s">
        <v>288</v>
      </c>
      <c r="D16" s="233"/>
      <c r="E16" s="123">
        <v>73500000000</v>
      </c>
      <c r="F16" s="164">
        <v>100</v>
      </c>
      <c r="G16" s="141">
        <v>7.4499999999999997E-2</v>
      </c>
      <c r="H16" s="24">
        <v>5</v>
      </c>
      <c r="I16" s="141">
        <v>7.4499999999999997E-2</v>
      </c>
      <c r="J16" s="23">
        <v>73500000000</v>
      </c>
      <c r="K16" s="24">
        <v>5</v>
      </c>
      <c r="L16" s="43"/>
      <c r="M16" s="43"/>
      <c r="N16" s="43"/>
      <c r="O16" s="43"/>
      <c r="P16" s="43"/>
      <c r="Q16" s="43"/>
      <c r="R16" s="43"/>
    </row>
    <row r="17" spans="1:20" ht="15" customHeight="1" x14ac:dyDescent="0.25">
      <c r="A17" s="43"/>
      <c r="B17" s="21">
        <v>45469</v>
      </c>
      <c r="C17" s="18" t="s">
        <v>289</v>
      </c>
      <c r="D17" s="234"/>
      <c r="E17" s="123">
        <v>120000000000</v>
      </c>
      <c r="F17" s="164">
        <v>100</v>
      </c>
      <c r="G17" s="141">
        <v>7.5999999999999998E-2</v>
      </c>
      <c r="H17" s="24">
        <v>5</v>
      </c>
      <c r="I17" s="141">
        <v>7.5999999999999998E-2</v>
      </c>
      <c r="J17" s="23">
        <v>120000000000</v>
      </c>
      <c r="K17" s="24">
        <v>5</v>
      </c>
      <c r="L17" s="43"/>
      <c r="M17" s="43"/>
      <c r="N17" s="43"/>
      <c r="O17" s="43"/>
      <c r="P17" s="43"/>
      <c r="Q17" s="43"/>
      <c r="R17" s="43"/>
    </row>
    <row r="18" spans="1:20" ht="15" customHeight="1" x14ac:dyDescent="0.25">
      <c r="A18" s="43"/>
      <c r="B18" s="21">
        <v>45560</v>
      </c>
      <c r="C18" s="18" t="s">
        <v>287</v>
      </c>
      <c r="D18" s="200">
        <v>1362689000000</v>
      </c>
      <c r="E18" s="123">
        <v>62000000000</v>
      </c>
      <c r="F18" s="164">
        <v>101.343</v>
      </c>
      <c r="G18" s="141">
        <v>7.1999999999999995E-2</v>
      </c>
      <c r="H18" s="24">
        <v>7</v>
      </c>
      <c r="I18" s="141">
        <v>7.0999999999999994E-2</v>
      </c>
      <c r="J18" s="23">
        <v>62000000000</v>
      </c>
      <c r="K18" s="24">
        <v>7</v>
      </c>
      <c r="L18" s="43"/>
      <c r="M18" s="43"/>
      <c r="N18" s="43"/>
      <c r="O18" s="43"/>
      <c r="P18" s="43"/>
      <c r="Q18" s="43"/>
      <c r="R18" s="43"/>
    </row>
    <row r="19" spans="1:20" ht="15" customHeight="1" x14ac:dyDescent="0.25">
      <c r="A19" s="43"/>
      <c r="B19" s="21">
        <v>45560</v>
      </c>
      <c r="C19" s="18" t="s">
        <v>288</v>
      </c>
      <c r="D19" s="202"/>
      <c r="E19" s="123">
        <v>45000000000</v>
      </c>
      <c r="F19" s="164">
        <v>101.2457</v>
      </c>
      <c r="G19" s="141">
        <v>7.5499999999999998E-2</v>
      </c>
      <c r="H19" s="24">
        <v>4</v>
      </c>
      <c r="I19" s="141">
        <v>7.4499999999999997E-2</v>
      </c>
      <c r="J19" s="23">
        <v>45000000000</v>
      </c>
      <c r="K19" s="24">
        <v>4</v>
      </c>
      <c r="L19" s="43"/>
      <c r="M19" s="43"/>
      <c r="N19" s="43"/>
      <c r="O19" s="43"/>
      <c r="P19" s="43"/>
      <c r="Q19" s="43"/>
      <c r="R19" s="43"/>
    </row>
    <row r="20" spans="1:20" ht="15" customHeight="1" x14ac:dyDescent="0.25">
      <c r="A20" s="43"/>
      <c r="B20" s="21">
        <v>45560</v>
      </c>
      <c r="C20" s="18" t="s">
        <v>289</v>
      </c>
      <c r="D20" s="201"/>
      <c r="E20" s="123">
        <v>115000000000</v>
      </c>
      <c r="F20" s="164">
        <v>101.18380000000001</v>
      </c>
      <c r="G20" s="141">
        <v>7.6999999999999999E-2</v>
      </c>
      <c r="H20" s="24">
        <v>3</v>
      </c>
      <c r="I20" s="141">
        <v>7.5999999999999998E-2</v>
      </c>
      <c r="J20" s="23">
        <v>115000000000</v>
      </c>
      <c r="K20" s="24">
        <v>3</v>
      </c>
      <c r="L20" s="43"/>
      <c r="M20" s="43"/>
      <c r="N20" s="43"/>
      <c r="O20" s="43"/>
      <c r="P20" s="43"/>
      <c r="Q20" s="43"/>
      <c r="R20" s="43"/>
    </row>
    <row r="21" spans="1:20" ht="15" x14ac:dyDescent="0.25">
      <c r="A21" s="43"/>
      <c r="B21" s="226" t="s">
        <v>218</v>
      </c>
      <c r="C21" s="227"/>
      <c r="D21" s="228"/>
      <c r="E21" s="118">
        <f>SUM(E12:E20)</f>
        <v>1400581000000</v>
      </c>
      <c r="F21" s="229"/>
      <c r="G21" s="230"/>
      <c r="H21" s="187"/>
      <c r="I21" s="188"/>
      <c r="J21" s="119">
        <f>SUM(J12:J20)</f>
        <v>2710300000000</v>
      </c>
      <c r="K21" s="189"/>
      <c r="L21" s="43"/>
      <c r="M21" s="43"/>
      <c r="N21" s="43"/>
      <c r="O21" s="43"/>
      <c r="P21" s="43"/>
      <c r="Q21" s="43"/>
      <c r="R21" s="43"/>
    </row>
    <row r="22" spans="1:20" ht="15" x14ac:dyDescent="0.25">
      <c r="A22" s="43"/>
      <c r="B22" s="33"/>
      <c r="C22" s="43"/>
      <c r="D22" s="184"/>
      <c r="E22" s="76"/>
      <c r="F22" s="77"/>
      <c r="G22" s="43"/>
      <c r="H22" s="76"/>
      <c r="I22" s="76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 ht="15" x14ac:dyDescent="0.25">
      <c r="A23" s="43"/>
      <c r="B23" s="196" t="s">
        <v>233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43"/>
      <c r="O23" s="43"/>
      <c r="P23" s="43"/>
      <c r="Q23" s="43"/>
      <c r="R23" s="43"/>
      <c r="S23" s="43"/>
      <c r="T23" s="43"/>
    </row>
    <row r="24" spans="1:20" ht="15" x14ac:dyDescent="0.25">
      <c r="A24" s="43"/>
      <c r="B24" s="14" t="str">
        <f>+Subastas!B34</f>
        <v>Fuente: Dirección General de Política de Endeudamiento. VEP. MEF.</v>
      </c>
      <c r="C24" s="43"/>
      <c r="D24" s="43"/>
      <c r="E24" s="78"/>
      <c r="F24" s="43"/>
      <c r="G24" s="43"/>
      <c r="H24" s="76"/>
      <c r="I24" s="76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s="43" customFormat="1" ht="15" x14ac:dyDescent="0.25">
      <c r="B25" s="13"/>
      <c r="E25" s="94"/>
      <c r="G25" s="76"/>
    </row>
    <row r="26" spans="1:20" s="43" customFormat="1" ht="15" x14ac:dyDescent="0.25">
      <c r="E26" s="44"/>
      <c r="F26" s="44"/>
      <c r="G26" s="44"/>
      <c r="H26" s="44"/>
      <c r="I26" s="44"/>
      <c r="J26" s="44"/>
    </row>
    <row r="27" spans="1:20" s="43" customFormat="1" ht="15" x14ac:dyDescent="0.25">
      <c r="D27" s="155"/>
      <c r="E27" s="154"/>
      <c r="F27" s="44"/>
      <c r="G27" s="154"/>
      <c r="H27" s="44"/>
      <c r="I27" s="44"/>
      <c r="J27" s="44"/>
    </row>
    <row r="28" spans="1:20" s="43" customFormat="1" ht="15" x14ac:dyDescent="0.25">
      <c r="D28" s="155"/>
      <c r="E28" s="156"/>
      <c r="F28" s="44"/>
      <c r="G28" s="154"/>
      <c r="H28" s="44"/>
      <c r="I28" s="44"/>
      <c r="J28" s="44"/>
    </row>
    <row r="29" spans="1:20" s="43" customFormat="1" ht="15" x14ac:dyDescent="0.25">
      <c r="D29" s="155"/>
      <c r="E29" s="156"/>
      <c r="F29" s="44"/>
      <c r="G29" s="154"/>
      <c r="H29" s="44"/>
      <c r="I29" s="44"/>
      <c r="J29" s="44"/>
    </row>
    <row r="30" spans="1:20" s="43" customFormat="1" ht="15" x14ac:dyDescent="0.25">
      <c r="D30" s="155"/>
      <c r="E30" s="156"/>
      <c r="F30" s="44"/>
      <c r="G30" s="154"/>
      <c r="H30" s="44"/>
      <c r="I30" s="44"/>
      <c r="J30" s="44"/>
    </row>
    <row r="31" spans="1:20" s="43" customFormat="1" ht="15" x14ac:dyDescent="0.25">
      <c r="E31" s="44"/>
      <c r="F31" s="44"/>
      <c r="G31" s="44"/>
      <c r="H31" s="44"/>
      <c r="I31" s="44"/>
      <c r="J31" s="44"/>
    </row>
    <row r="32" spans="1:20" s="43" customFormat="1" ht="15" x14ac:dyDescent="0.25"/>
    <row r="33" s="43" customFormat="1" ht="15" x14ac:dyDescent="0.25"/>
    <row r="34" s="43" customFormat="1" ht="15" x14ac:dyDescent="0.25"/>
    <row r="35" s="43" customFormat="1" ht="15" x14ac:dyDescent="0.25"/>
    <row r="36" s="43" customFormat="1" ht="15" x14ac:dyDescent="0.25"/>
    <row r="37" s="43" customFormat="1" ht="15" x14ac:dyDescent="0.25"/>
    <row r="38" s="43" customFormat="1" ht="15" x14ac:dyDescent="0.25"/>
    <row r="39" s="43" customFormat="1" ht="15" hidden="1" x14ac:dyDescent="0.25"/>
    <row r="40" s="43" customFormat="1" ht="15" hidden="1" x14ac:dyDescent="0.25"/>
    <row r="41" s="43" customFormat="1" ht="15" hidden="1" x14ac:dyDescent="0.25"/>
    <row r="42" s="43" customFormat="1" ht="15" hidden="1" x14ac:dyDescent="0.25"/>
    <row r="43" s="43" customFormat="1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spans="2:13" ht="15" hidden="1" x14ac:dyDescent="0.25"/>
    <row r="338" spans="2:13" ht="15" hidden="1" x14ac:dyDescent="0.25"/>
    <row r="339" spans="2:13" ht="15" hidden="1" x14ac:dyDescent="0.25"/>
    <row r="340" spans="2:13" ht="15" hidden="1" x14ac:dyDescent="0.25"/>
    <row r="341" spans="2:13" ht="15" hidden="1" x14ac:dyDescent="0.25"/>
    <row r="342" spans="2:13" ht="15" hidden="1" x14ac:dyDescent="0.25"/>
    <row r="343" spans="2:13" ht="15" hidden="1" x14ac:dyDescent="0.25"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</row>
    <row r="344" spans="2:13" ht="15" hidden="1" x14ac:dyDescent="0.25"/>
    <row r="345" spans="2:13" ht="15" hidden="1" x14ac:dyDescent="0.25"/>
    <row r="346" spans="2:13" ht="15" hidden="1" x14ac:dyDescent="0.25"/>
    <row r="347" spans="2:13" ht="15" hidden="1" customHeight="1" x14ac:dyDescent="0.25"/>
    <row r="348" spans="2:13" ht="15" hidden="1" customHeight="1" x14ac:dyDescent="0.25"/>
    <row r="349" spans="2:13" ht="15" hidden="1" customHeight="1" x14ac:dyDescent="0.25"/>
    <row r="350" spans="2:13" ht="15" hidden="1" customHeight="1" x14ac:dyDescent="0.25"/>
    <row r="351" spans="2:13" ht="15" hidden="1" customHeight="1" x14ac:dyDescent="0.25"/>
    <row r="352" spans="2:13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</sheetData>
  <mergeCells count="9">
    <mergeCell ref="B23:M23"/>
    <mergeCell ref="J10:K10"/>
    <mergeCell ref="D12:D14"/>
    <mergeCell ref="B8:M8"/>
    <mergeCell ref="E10:H10"/>
    <mergeCell ref="B21:D21"/>
    <mergeCell ref="F21:G21"/>
    <mergeCell ref="D15:D17"/>
    <mergeCell ref="D18:D20"/>
  </mergeCells>
  <hyperlinks>
    <hyperlink ref="C12" location="PYTNA01F4482" display="PYTNA01F4482"/>
    <hyperlink ref="C13" location="PYTNA02F4499" display="PYTNA02F4499"/>
    <hyperlink ref="C14" location="C.F.!D195" display="PYTNA02F1255"/>
    <hyperlink ref="C15" location="C.F.!D198" display="PYTNA03F8010"/>
    <hyperlink ref="C16" location="C.F.!D199" display="PYTNA04F8027"/>
    <hyperlink ref="C17" location="C.F.!D200" display="PYTNA05F8034"/>
    <hyperlink ref="C18" location="C.F.!D201" display="PYTNA03F8010"/>
    <hyperlink ref="C19" location="C.F.!D202" display="PYTNA04F8027"/>
    <hyperlink ref="C20" location="C.F.!D203" display="PYTNA05F8034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U353"/>
  <sheetViews>
    <sheetView showGridLines="0" zoomScale="90" zoomScaleNormal="90" workbookViewId="0">
      <pane xSplit="1" ySplit="13" topLeftCell="B185" activePane="bottomRight" state="frozen"/>
      <selection pane="topRight" activeCell="D1" sqref="D1"/>
      <selection pane="bottomLeft" activeCell="A5" sqref="A5"/>
      <selection pane="bottomRight" activeCell="B11" sqref="B11:N11"/>
    </sheetView>
  </sheetViews>
  <sheetFormatPr baseColWidth="10" defaultColWidth="11.42578125" defaultRowHeight="15" zeroHeight="1" x14ac:dyDescent="0.25"/>
  <cols>
    <col min="1" max="1" width="11.42578125" customWidth="1"/>
    <col min="2" max="3" width="12.42578125" style="43" customWidth="1"/>
    <col min="4" max="4" width="22.28515625" style="43" customWidth="1"/>
    <col min="5" max="5" width="16.28515625" style="43" customWidth="1"/>
    <col min="6" max="6" width="13.42578125" style="43" customWidth="1"/>
    <col min="7" max="7" width="13.28515625" style="43" customWidth="1"/>
    <col min="8" max="8" width="16" style="43" customWidth="1"/>
    <col min="9" max="9" width="11.7109375" style="43" customWidth="1"/>
    <col min="10" max="11" width="12" style="43" customWidth="1"/>
    <col min="12" max="12" width="13.42578125" style="43" customWidth="1"/>
    <col min="13" max="13" width="17.5703125" style="43" customWidth="1"/>
    <col min="14" max="14" width="19.7109375" style="43" customWidth="1"/>
    <col min="15" max="15" width="18.140625" customWidth="1"/>
    <col min="16" max="16" width="6.42578125" customWidth="1"/>
    <col min="17" max="17" width="7.28515625" customWidth="1"/>
    <col min="18" max="18" width="13.7109375" customWidth="1"/>
    <col min="19" max="19" width="10" customWidth="1"/>
    <col min="20" max="20" width="14.7109375" customWidth="1"/>
    <col min="21" max="24" width="12.28515625" customWidth="1"/>
  </cols>
  <sheetData>
    <row r="1" spans="1:21" s="44" customForma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1" s="44" customForma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1" s="44" customForma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1" s="44" customForma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1" x14ac:dyDescent="0.25">
      <c r="A5" s="4"/>
      <c r="B5" s="4"/>
      <c r="D5" s="4"/>
      <c r="E5" s="12"/>
      <c r="F5" s="4"/>
      <c r="G5" s="4"/>
      <c r="H5" s="4"/>
      <c r="I5" s="4"/>
      <c r="J5" s="4"/>
      <c r="M5" s="4"/>
      <c r="O5" s="4"/>
      <c r="P5" s="4"/>
      <c r="Q5" s="4"/>
      <c r="R5" s="4"/>
      <c r="S5" s="4"/>
      <c r="T5" s="4"/>
      <c r="U5" s="4"/>
    </row>
    <row r="6" spans="1:21" ht="15.75" x14ac:dyDescent="0.25">
      <c r="A6" s="4"/>
      <c r="B6" s="4"/>
      <c r="D6" s="4"/>
      <c r="E6" s="97"/>
      <c r="F6" s="97"/>
      <c r="G6" s="97"/>
      <c r="H6" s="97"/>
      <c r="I6" s="97"/>
      <c r="J6" s="97"/>
      <c r="K6" s="97"/>
      <c r="O6" s="4"/>
      <c r="P6" s="4"/>
      <c r="Q6" s="4"/>
      <c r="R6" s="4"/>
      <c r="S6" s="4"/>
      <c r="T6" s="4"/>
      <c r="U6" s="4"/>
    </row>
    <row r="7" spans="1:21" ht="15.75" x14ac:dyDescent="0.25">
      <c r="A7" s="4"/>
      <c r="B7" s="4"/>
      <c r="D7" s="191" t="s">
        <v>250</v>
      </c>
      <c r="E7" s="191">
        <v>2006</v>
      </c>
      <c r="F7" s="191">
        <v>2007</v>
      </c>
      <c r="G7" s="191">
        <v>2008</v>
      </c>
      <c r="H7" s="191">
        <v>2009</v>
      </c>
      <c r="I7" s="191">
        <v>2010</v>
      </c>
      <c r="J7" s="191">
        <v>2012</v>
      </c>
      <c r="K7" s="191">
        <v>2013</v>
      </c>
      <c r="L7" s="191"/>
      <c r="O7" s="4"/>
      <c r="P7" s="4"/>
      <c r="Q7" s="4"/>
      <c r="R7" s="4"/>
      <c r="S7" s="4"/>
      <c r="T7" s="4"/>
      <c r="U7" s="4"/>
    </row>
    <row r="8" spans="1:21" ht="15.75" x14ac:dyDescent="0.25">
      <c r="A8" s="4"/>
      <c r="B8" s="4"/>
      <c r="D8" s="191">
        <v>2014</v>
      </c>
      <c r="E8" s="191">
        <v>2015</v>
      </c>
      <c r="F8" s="191">
        <v>2016</v>
      </c>
      <c r="G8" s="191">
        <v>2017</v>
      </c>
      <c r="H8" s="191">
        <v>2018</v>
      </c>
      <c r="I8" s="191">
        <v>2019</v>
      </c>
      <c r="J8" s="191">
        <v>2020</v>
      </c>
      <c r="K8" s="191">
        <v>2021</v>
      </c>
      <c r="L8" s="191"/>
      <c r="O8" s="4"/>
      <c r="P8" s="4"/>
      <c r="Q8" s="4"/>
      <c r="R8" s="4"/>
      <c r="S8" s="4"/>
      <c r="T8" s="4"/>
      <c r="U8" s="4"/>
    </row>
    <row r="9" spans="1:21" s="44" customFormat="1" ht="15.75" x14ac:dyDescent="0.25">
      <c r="A9" s="43"/>
      <c r="B9" s="43"/>
      <c r="C9" s="43"/>
      <c r="D9" s="191">
        <v>2022</v>
      </c>
      <c r="E9" s="191">
        <v>2023</v>
      </c>
      <c r="F9" s="191">
        <v>2024</v>
      </c>
      <c r="G9" s="192"/>
      <c r="H9" s="191"/>
      <c r="I9" s="191"/>
      <c r="J9" s="191"/>
      <c r="K9" s="191"/>
      <c r="L9" s="193"/>
      <c r="M9" s="43"/>
      <c r="N9" s="43"/>
      <c r="O9" s="43"/>
      <c r="P9" s="43"/>
      <c r="Q9" s="43"/>
      <c r="R9" s="43"/>
      <c r="S9" s="43"/>
      <c r="T9" s="43"/>
      <c r="U9" s="43"/>
    </row>
    <row r="10" spans="1:21" s="44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ht="15.75" x14ac:dyDescent="0.25">
      <c r="A11" s="4"/>
      <c r="B11" s="195" t="s">
        <v>37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4"/>
      <c r="P11" s="4"/>
      <c r="Q11" s="4"/>
      <c r="R11" s="4"/>
      <c r="S11" s="4"/>
      <c r="T11" s="4"/>
      <c r="U11" s="4"/>
    </row>
    <row r="12" spans="1:21" x14ac:dyDescent="0.25">
      <c r="A12" s="4"/>
      <c r="B12" s="4"/>
      <c r="D12" s="4"/>
      <c r="E12" s="12"/>
      <c r="F12" s="4"/>
      <c r="G12" s="4"/>
      <c r="H12" s="4"/>
      <c r="I12" s="4"/>
      <c r="J12" s="4"/>
      <c r="M12" s="4"/>
      <c r="O12" s="4"/>
      <c r="P12" s="4"/>
      <c r="Q12" s="4"/>
      <c r="R12" s="4"/>
      <c r="S12" s="4"/>
      <c r="T12" s="4"/>
      <c r="U12" s="4"/>
    </row>
    <row r="13" spans="1:21" ht="22.5" x14ac:dyDescent="0.25">
      <c r="A13" s="4"/>
      <c r="B13" s="16" t="s">
        <v>4</v>
      </c>
      <c r="C13" s="16" t="s">
        <v>226</v>
      </c>
      <c r="D13" s="16" t="s">
        <v>17</v>
      </c>
      <c r="E13" s="16" t="s">
        <v>155</v>
      </c>
      <c r="F13" s="16" t="s">
        <v>3</v>
      </c>
      <c r="G13" s="16" t="s">
        <v>0</v>
      </c>
      <c r="H13" s="16" t="s">
        <v>5</v>
      </c>
      <c r="I13" s="16" t="s">
        <v>1</v>
      </c>
      <c r="J13" s="16" t="s">
        <v>2</v>
      </c>
      <c r="K13" s="16" t="s">
        <v>205</v>
      </c>
      <c r="L13" s="16" t="s">
        <v>207</v>
      </c>
      <c r="M13" s="16" t="s">
        <v>156</v>
      </c>
      <c r="N13" s="16" t="s">
        <v>204</v>
      </c>
      <c r="O13" s="16" t="s">
        <v>256</v>
      </c>
      <c r="P13" s="4"/>
      <c r="Q13" s="4"/>
      <c r="R13" s="4"/>
      <c r="S13" s="4"/>
    </row>
    <row r="14" spans="1:21" x14ac:dyDescent="0.25">
      <c r="A14" s="4"/>
      <c r="B14" s="6" t="s">
        <v>7</v>
      </c>
      <c r="C14" s="6" t="s">
        <v>7</v>
      </c>
      <c r="D14" s="6" t="s">
        <v>182</v>
      </c>
      <c r="E14" s="46">
        <v>1000000</v>
      </c>
      <c r="F14" s="6">
        <v>3</v>
      </c>
      <c r="G14" s="8">
        <v>38849</v>
      </c>
      <c r="H14" s="8">
        <v>39945</v>
      </c>
      <c r="I14" s="6" t="s">
        <v>6</v>
      </c>
      <c r="J14" s="9">
        <v>0.15</v>
      </c>
      <c r="K14" s="9" t="s">
        <v>206</v>
      </c>
      <c r="L14" s="9" t="s">
        <v>208</v>
      </c>
      <c r="M14" s="5" t="s">
        <v>55</v>
      </c>
      <c r="N14" s="46">
        <v>30000000000</v>
      </c>
      <c r="O14" s="169">
        <f>+N14/$E$203</f>
        <v>3839277.6015264965</v>
      </c>
      <c r="P14" s="4"/>
      <c r="Q14" s="4"/>
      <c r="R14" s="4"/>
      <c r="S14" s="4"/>
    </row>
    <row r="15" spans="1:21" x14ac:dyDescent="0.25">
      <c r="A15" s="4"/>
      <c r="B15" s="6" t="s">
        <v>7</v>
      </c>
      <c r="C15" s="6" t="s">
        <v>7</v>
      </c>
      <c r="D15" s="6" t="s">
        <v>183</v>
      </c>
      <c r="E15" s="49">
        <v>500</v>
      </c>
      <c r="F15" s="6">
        <v>3</v>
      </c>
      <c r="G15" s="8">
        <v>38849</v>
      </c>
      <c r="H15" s="8">
        <v>39945</v>
      </c>
      <c r="I15" s="6" t="s">
        <v>8</v>
      </c>
      <c r="J15" s="9">
        <v>8.8900000000000007E-2</v>
      </c>
      <c r="K15" s="9" t="s">
        <v>206</v>
      </c>
      <c r="L15" s="9" t="s">
        <v>208</v>
      </c>
      <c r="M15" s="5" t="s">
        <v>55</v>
      </c>
      <c r="N15" s="49">
        <v>5200000</v>
      </c>
      <c r="O15" s="169">
        <f>+N15</f>
        <v>5200000</v>
      </c>
      <c r="P15" s="4"/>
      <c r="Q15" s="4"/>
      <c r="R15" s="4"/>
      <c r="S15" s="4"/>
    </row>
    <row r="16" spans="1:21" x14ac:dyDescent="0.25">
      <c r="A16" s="4"/>
      <c r="B16" s="6" t="s">
        <v>7</v>
      </c>
      <c r="C16" s="6" t="s">
        <v>7</v>
      </c>
      <c r="D16" s="6" t="s">
        <v>184</v>
      </c>
      <c r="E16" s="49">
        <v>500</v>
      </c>
      <c r="F16" s="6">
        <v>3</v>
      </c>
      <c r="G16" s="8">
        <v>38849</v>
      </c>
      <c r="H16" s="8">
        <v>39945</v>
      </c>
      <c r="I16" s="6" t="s">
        <v>8</v>
      </c>
      <c r="J16" s="9">
        <v>8.8999999999999996E-2</v>
      </c>
      <c r="K16" s="9" t="s">
        <v>206</v>
      </c>
      <c r="L16" s="9" t="s">
        <v>208</v>
      </c>
      <c r="M16" s="5" t="s">
        <v>55</v>
      </c>
      <c r="N16" s="49">
        <v>9800000</v>
      </c>
      <c r="O16" s="169">
        <f>+N16</f>
        <v>9800000</v>
      </c>
      <c r="P16" s="4"/>
      <c r="Q16" s="4"/>
      <c r="R16" s="4"/>
      <c r="S16" s="4"/>
    </row>
    <row r="17" spans="1:19" x14ac:dyDescent="0.25">
      <c r="A17" s="4"/>
      <c r="B17" s="6" t="s">
        <v>7</v>
      </c>
      <c r="C17" s="6" t="s">
        <v>7</v>
      </c>
      <c r="D17" s="6" t="s">
        <v>186</v>
      </c>
      <c r="E17" s="46">
        <v>1000000</v>
      </c>
      <c r="F17" s="6">
        <v>3</v>
      </c>
      <c r="G17" s="8">
        <v>39058</v>
      </c>
      <c r="H17" s="8">
        <v>40154</v>
      </c>
      <c r="I17" s="6" t="s">
        <v>6</v>
      </c>
      <c r="J17" s="9">
        <v>0.14949999999999999</v>
      </c>
      <c r="K17" s="9" t="s">
        <v>206</v>
      </c>
      <c r="L17" s="9" t="s">
        <v>208</v>
      </c>
      <c r="M17" s="5" t="s">
        <v>55</v>
      </c>
      <c r="N17" s="46">
        <v>22000000000</v>
      </c>
      <c r="O17" s="169">
        <f>+N17/$E$203</f>
        <v>2815470.2411194309</v>
      </c>
      <c r="P17" s="4"/>
      <c r="Q17" s="4"/>
      <c r="R17" s="4"/>
      <c r="S17" s="4"/>
    </row>
    <row r="18" spans="1:19" x14ac:dyDescent="0.25">
      <c r="A18" s="4"/>
      <c r="B18" s="6" t="s">
        <v>7</v>
      </c>
      <c r="C18" s="6" t="s">
        <v>7</v>
      </c>
      <c r="D18" s="6" t="s">
        <v>187</v>
      </c>
      <c r="E18" s="46">
        <v>1000000</v>
      </c>
      <c r="F18" s="6">
        <v>3</v>
      </c>
      <c r="G18" s="8">
        <v>39058</v>
      </c>
      <c r="H18" s="8">
        <v>40154</v>
      </c>
      <c r="I18" s="6" t="s">
        <v>6</v>
      </c>
      <c r="J18" s="9">
        <v>0.15</v>
      </c>
      <c r="K18" s="9" t="s">
        <v>206</v>
      </c>
      <c r="L18" s="9" t="s">
        <v>208</v>
      </c>
      <c r="M18" s="5" t="s">
        <v>55</v>
      </c>
      <c r="N18" s="46">
        <v>38500000000</v>
      </c>
      <c r="O18" s="169">
        <f>+N18/$E$203</f>
        <v>4927072.9219590044</v>
      </c>
      <c r="P18" s="4"/>
      <c r="Q18" s="4"/>
      <c r="R18" s="4"/>
      <c r="S18" s="4"/>
    </row>
    <row r="19" spans="1:19" x14ac:dyDescent="0.25">
      <c r="A19" s="4"/>
      <c r="B19" s="6" t="s">
        <v>7</v>
      </c>
      <c r="C19" s="6" t="s">
        <v>7</v>
      </c>
      <c r="D19" s="6" t="s">
        <v>185</v>
      </c>
      <c r="E19" s="49">
        <v>500</v>
      </c>
      <c r="F19" s="6">
        <v>3</v>
      </c>
      <c r="G19" s="8">
        <v>39058</v>
      </c>
      <c r="H19" s="8">
        <v>40154</v>
      </c>
      <c r="I19" s="6" t="s">
        <v>8</v>
      </c>
      <c r="J19" s="9">
        <v>8.5000000000000006E-2</v>
      </c>
      <c r="K19" s="9" t="s">
        <v>206</v>
      </c>
      <c r="L19" s="9" t="s">
        <v>208</v>
      </c>
      <c r="M19" s="5" t="s">
        <v>55</v>
      </c>
      <c r="N19" s="49">
        <v>1500000</v>
      </c>
      <c r="O19" s="169">
        <f>+N19</f>
        <v>1500000</v>
      </c>
      <c r="P19" s="4"/>
      <c r="Q19" s="4"/>
      <c r="R19" s="4"/>
      <c r="S19" s="4"/>
    </row>
    <row r="20" spans="1:19" x14ac:dyDescent="0.25">
      <c r="A20" s="4"/>
      <c r="B20" s="6" t="s">
        <v>7</v>
      </c>
      <c r="C20" s="6" t="s">
        <v>7</v>
      </c>
      <c r="D20" s="6" t="s">
        <v>188</v>
      </c>
      <c r="E20" s="49">
        <v>500</v>
      </c>
      <c r="F20" s="6">
        <v>3</v>
      </c>
      <c r="G20" s="8">
        <v>39058</v>
      </c>
      <c r="H20" s="8">
        <v>40154</v>
      </c>
      <c r="I20" s="6" t="s">
        <v>8</v>
      </c>
      <c r="J20" s="9">
        <v>8.5699999999999998E-2</v>
      </c>
      <c r="K20" s="9" t="s">
        <v>206</v>
      </c>
      <c r="L20" s="9" t="s">
        <v>208</v>
      </c>
      <c r="M20" s="5" t="s">
        <v>55</v>
      </c>
      <c r="N20" s="49">
        <v>2000000</v>
      </c>
      <c r="O20" s="169">
        <f>+N20</f>
        <v>2000000</v>
      </c>
      <c r="P20" s="4"/>
      <c r="Q20" s="4"/>
      <c r="R20" s="4"/>
      <c r="S20" s="4"/>
    </row>
    <row r="21" spans="1:19" x14ac:dyDescent="0.25">
      <c r="A21" s="4"/>
      <c r="B21" s="6" t="s">
        <v>7</v>
      </c>
      <c r="C21" s="6" t="s">
        <v>7</v>
      </c>
      <c r="D21" s="6" t="s">
        <v>189</v>
      </c>
      <c r="E21" s="49">
        <v>500</v>
      </c>
      <c r="F21" s="6">
        <v>3</v>
      </c>
      <c r="G21" s="8">
        <v>39058</v>
      </c>
      <c r="H21" s="8">
        <v>40154</v>
      </c>
      <c r="I21" s="6" t="s">
        <v>8</v>
      </c>
      <c r="J21" s="9">
        <v>8.6499999999999994E-2</v>
      </c>
      <c r="K21" s="9" t="s">
        <v>206</v>
      </c>
      <c r="L21" s="9" t="s">
        <v>208</v>
      </c>
      <c r="M21" s="5" t="s">
        <v>55</v>
      </c>
      <c r="N21" s="49">
        <v>500000</v>
      </c>
      <c r="O21" s="169">
        <f t="shared" ref="O21:O27" si="0">+N21</f>
        <v>500000</v>
      </c>
      <c r="P21" s="4"/>
      <c r="Q21" s="4"/>
      <c r="R21" s="4"/>
      <c r="S21" s="4"/>
    </row>
    <row r="22" spans="1:19" x14ac:dyDescent="0.25">
      <c r="A22" s="4"/>
      <c r="B22" s="6" t="s">
        <v>7</v>
      </c>
      <c r="C22" s="6" t="s">
        <v>7</v>
      </c>
      <c r="D22" s="6" t="s">
        <v>190</v>
      </c>
      <c r="E22" s="49">
        <v>500</v>
      </c>
      <c r="F22" s="6">
        <v>3</v>
      </c>
      <c r="G22" s="8">
        <v>39058</v>
      </c>
      <c r="H22" s="8">
        <v>40154</v>
      </c>
      <c r="I22" s="6" t="s">
        <v>8</v>
      </c>
      <c r="J22" s="9">
        <v>8.6699999999999999E-2</v>
      </c>
      <c r="K22" s="9" t="s">
        <v>206</v>
      </c>
      <c r="L22" s="9" t="s">
        <v>208</v>
      </c>
      <c r="M22" s="5" t="s">
        <v>55</v>
      </c>
      <c r="N22" s="49">
        <v>3000000</v>
      </c>
      <c r="O22" s="169">
        <f t="shared" si="0"/>
        <v>3000000</v>
      </c>
      <c r="P22" s="4"/>
      <c r="Q22" s="4"/>
      <c r="R22" s="4"/>
      <c r="S22" s="4"/>
    </row>
    <row r="23" spans="1:19" x14ac:dyDescent="0.25">
      <c r="A23" s="4"/>
      <c r="B23" s="6" t="s">
        <v>7</v>
      </c>
      <c r="C23" s="6" t="s">
        <v>7</v>
      </c>
      <c r="D23" s="6" t="s">
        <v>191</v>
      </c>
      <c r="E23" s="49">
        <v>500</v>
      </c>
      <c r="F23" s="6">
        <v>3</v>
      </c>
      <c r="G23" s="8">
        <v>39058</v>
      </c>
      <c r="H23" s="8">
        <v>40154</v>
      </c>
      <c r="I23" s="6" t="s">
        <v>8</v>
      </c>
      <c r="J23" s="9">
        <v>8.6800000000000002E-2</v>
      </c>
      <c r="K23" s="9" t="s">
        <v>206</v>
      </c>
      <c r="L23" s="9" t="s">
        <v>208</v>
      </c>
      <c r="M23" s="5" t="s">
        <v>55</v>
      </c>
      <c r="N23" s="49">
        <v>3000000</v>
      </c>
      <c r="O23" s="169">
        <f t="shared" si="0"/>
        <v>3000000</v>
      </c>
      <c r="P23" s="4"/>
      <c r="Q23" s="4"/>
      <c r="R23" s="4"/>
      <c r="S23" s="4"/>
    </row>
    <row r="24" spans="1:19" x14ac:dyDescent="0.25">
      <c r="A24" s="4"/>
      <c r="B24" s="6" t="s">
        <v>7</v>
      </c>
      <c r="C24" s="6" t="s">
        <v>7</v>
      </c>
      <c r="D24" s="6" t="s">
        <v>192</v>
      </c>
      <c r="E24" s="49">
        <v>500</v>
      </c>
      <c r="F24" s="6">
        <v>3</v>
      </c>
      <c r="G24" s="8">
        <v>39058</v>
      </c>
      <c r="H24" s="8">
        <v>40154</v>
      </c>
      <c r="I24" s="6" t="s">
        <v>8</v>
      </c>
      <c r="J24" s="9">
        <v>8.7300000000000003E-2</v>
      </c>
      <c r="K24" s="9" t="s">
        <v>206</v>
      </c>
      <c r="L24" s="9" t="s">
        <v>208</v>
      </c>
      <c r="M24" s="5" t="s">
        <v>55</v>
      </c>
      <c r="N24" s="49">
        <v>2000000</v>
      </c>
      <c r="O24" s="169">
        <f t="shared" si="0"/>
        <v>2000000</v>
      </c>
      <c r="P24" s="4"/>
      <c r="Q24" s="4"/>
      <c r="R24" s="4"/>
      <c r="S24" s="4"/>
    </row>
    <row r="25" spans="1:19" x14ac:dyDescent="0.25">
      <c r="A25" s="4"/>
      <c r="B25" s="6" t="s">
        <v>7</v>
      </c>
      <c r="C25" s="6" t="s">
        <v>7</v>
      </c>
      <c r="D25" s="6" t="s">
        <v>193</v>
      </c>
      <c r="E25" s="49">
        <v>500</v>
      </c>
      <c r="F25" s="6">
        <v>3</v>
      </c>
      <c r="G25" s="8">
        <v>39058</v>
      </c>
      <c r="H25" s="8">
        <v>40154</v>
      </c>
      <c r="I25" s="6" t="s">
        <v>8</v>
      </c>
      <c r="J25" s="9">
        <v>8.7400000000000005E-2</v>
      </c>
      <c r="K25" s="9" t="s">
        <v>206</v>
      </c>
      <c r="L25" s="9" t="s">
        <v>208</v>
      </c>
      <c r="M25" s="5" t="s">
        <v>55</v>
      </c>
      <c r="N25" s="49">
        <v>10000000</v>
      </c>
      <c r="O25" s="169">
        <f t="shared" si="0"/>
        <v>10000000</v>
      </c>
      <c r="P25" s="4"/>
      <c r="Q25" s="4"/>
      <c r="R25" s="4"/>
      <c r="S25" s="4"/>
    </row>
    <row r="26" spans="1:19" x14ac:dyDescent="0.25">
      <c r="A26" s="4"/>
      <c r="B26" s="6" t="s">
        <v>7</v>
      </c>
      <c r="C26" s="6" t="s">
        <v>7</v>
      </c>
      <c r="D26" s="6" t="s">
        <v>194</v>
      </c>
      <c r="E26" s="49">
        <v>500</v>
      </c>
      <c r="F26" s="6">
        <v>3</v>
      </c>
      <c r="G26" s="8">
        <v>39058</v>
      </c>
      <c r="H26" s="8">
        <v>40154</v>
      </c>
      <c r="I26" s="6" t="s">
        <v>8</v>
      </c>
      <c r="J26" s="9">
        <v>8.7499999999999994E-2</v>
      </c>
      <c r="K26" s="9" t="s">
        <v>206</v>
      </c>
      <c r="L26" s="9" t="s">
        <v>208</v>
      </c>
      <c r="M26" s="5" t="s">
        <v>55</v>
      </c>
      <c r="N26" s="49">
        <v>3500000</v>
      </c>
      <c r="O26" s="169">
        <f t="shared" si="0"/>
        <v>3500000</v>
      </c>
      <c r="P26" s="4"/>
      <c r="Q26" s="4"/>
      <c r="R26" s="4"/>
      <c r="S26" s="4"/>
    </row>
    <row r="27" spans="1:19" x14ac:dyDescent="0.25">
      <c r="A27" s="4"/>
      <c r="B27" s="6" t="s">
        <v>7</v>
      </c>
      <c r="C27" s="6" t="s">
        <v>7</v>
      </c>
      <c r="D27" s="6" t="s">
        <v>195</v>
      </c>
      <c r="E27" s="49">
        <v>500</v>
      </c>
      <c r="F27" s="6">
        <v>3</v>
      </c>
      <c r="G27" s="8">
        <v>39058</v>
      </c>
      <c r="H27" s="8">
        <v>40154</v>
      </c>
      <c r="I27" s="6" t="s">
        <v>8</v>
      </c>
      <c r="J27" s="9">
        <v>8.7900000000000006E-2</v>
      </c>
      <c r="K27" s="9" t="s">
        <v>206</v>
      </c>
      <c r="L27" s="9" t="s">
        <v>208</v>
      </c>
      <c r="M27" s="5" t="s">
        <v>55</v>
      </c>
      <c r="N27" s="49">
        <v>1000000</v>
      </c>
      <c r="O27" s="169">
        <f t="shared" si="0"/>
        <v>1000000</v>
      </c>
      <c r="P27" s="4"/>
      <c r="Q27" s="4"/>
      <c r="R27" s="4"/>
      <c r="S27" s="4"/>
    </row>
    <row r="28" spans="1:19" x14ac:dyDescent="0.25">
      <c r="A28" s="4"/>
      <c r="B28" s="6" t="s">
        <v>7</v>
      </c>
      <c r="C28" s="6" t="s">
        <v>7</v>
      </c>
      <c r="D28" s="6" t="s">
        <v>158</v>
      </c>
      <c r="E28" s="46">
        <v>1000000</v>
      </c>
      <c r="F28" s="6">
        <v>3</v>
      </c>
      <c r="G28" s="8">
        <v>39157</v>
      </c>
      <c r="H28" s="8">
        <v>40253</v>
      </c>
      <c r="I28" s="6" t="s">
        <v>6</v>
      </c>
      <c r="J28" s="9">
        <v>0.14399999999999999</v>
      </c>
      <c r="K28" s="9" t="s">
        <v>206</v>
      </c>
      <c r="L28" s="9" t="s">
        <v>208</v>
      </c>
      <c r="M28" s="5" t="s">
        <v>55</v>
      </c>
      <c r="N28" s="46">
        <v>10000000000</v>
      </c>
      <c r="O28" s="169">
        <f>+N28/$E$203</f>
        <v>1279759.2005088322</v>
      </c>
      <c r="P28" s="4"/>
      <c r="Q28" s="4"/>
      <c r="R28" s="4"/>
      <c r="S28" s="4"/>
    </row>
    <row r="29" spans="1:19" x14ac:dyDescent="0.25">
      <c r="A29" s="4"/>
      <c r="B29" s="6" t="s">
        <v>7</v>
      </c>
      <c r="C29" s="6" t="s">
        <v>7</v>
      </c>
      <c r="D29" s="6" t="s">
        <v>159</v>
      </c>
      <c r="E29" s="46">
        <v>1000000</v>
      </c>
      <c r="F29" s="6">
        <v>3</v>
      </c>
      <c r="G29" s="8">
        <v>39157</v>
      </c>
      <c r="H29" s="8">
        <v>40253</v>
      </c>
      <c r="I29" s="6" t="s">
        <v>6</v>
      </c>
      <c r="J29" s="9">
        <v>0.1449</v>
      </c>
      <c r="K29" s="9" t="s">
        <v>206</v>
      </c>
      <c r="L29" s="9" t="s">
        <v>208</v>
      </c>
      <c r="M29" s="5" t="s">
        <v>55</v>
      </c>
      <c r="N29" s="46">
        <v>10000000000</v>
      </c>
      <c r="O29" s="169">
        <f>+N29/$E$203</f>
        <v>1279759.2005088322</v>
      </c>
      <c r="P29" s="4"/>
      <c r="Q29" s="4"/>
      <c r="R29" s="4"/>
      <c r="S29" s="4"/>
    </row>
    <row r="30" spans="1:19" x14ac:dyDescent="0.25">
      <c r="A30" s="4"/>
      <c r="B30" s="6" t="s">
        <v>7</v>
      </c>
      <c r="C30" s="6" t="s">
        <v>7</v>
      </c>
      <c r="D30" s="6" t="s">
        <v>160</v>
      </c>
      <c r="E30" s="46">
        <v>1000000</v>
      </c>
      <c r="F30" s="6">
        <v>3</v>
      </c>
      <c r="G30" s="8">
        <v>39157</v>
      </c>
      <c r="H30" s="8">
        <v>40253</v>
      </c>
      <c r="I30" s="6" t="s">
        <v>6</v>
      </c>
      <c r="J30" s="9">
        <v>0.14499999999999999</v>
      </c>
      <c r="K30" s="9" t="s">
        <v>206</v>
      </c>
      <c r="L30" s="9" t="s">
        <v>208</v>
      </c>
      <c r="M30" s="5" t="s">
        <v>55</v>
      </c>
      <c r="N30" s="46">
        <v>5000000000</v>
      </c>
      <c r="O30" s="169">
        <f>+N30/$E$203</f>
        <v>639879.60025441612</v>
      </c>
      <c r="P30" s="4"/>
      <c r="Q30" s="4"/>
      <c r="R30" s="4"/>
      <c r="S30" s="4"/>
    </row>
    <row r="31" spans="1:19" x14ac:dyDescent="0.25">
      <c r="A31" s="4"/>
      <c r="B31" s="6" t="s">
        <v>7</v>
      </c>
      <c r="C31" s="6" t="s">
        <v>7</v>
      </c>
      <c r="D31" s="6" t="s">
        <v>161</v>
      </c>
      <c r="E31" s="46">
        <v>1000000</v>
      </c>
      <c r="F31" s="6">
        <v>3</v>
      </c>
      <c r="G31" s="8">
        <v>39157</v>
      </c>
      <c r="H31" s="8">
        <v>40253</v>
      </c>
      <c r="I31" s="6" t="s">
        <v>6</v>
      </c>
      <c r="J31" s="9">
        <v>0.14599999999999999</v>
      </c>
      <c r="K31" s="9" t="s">
        <v>206</v>
      </c>
      <c r="L31" s="9" t="s">
        <v>208</v>
      </c>
      <c r="M31" s="5" t="s">
        <v>55</v>
      </c>
      <c r="N31" s="46">
        <v>10000000000</v>
      </c>
      <c r="O31" s="169">
        <f>+N31/$E$203</f>
        <v>1279759.2005088322</v>
      </c>
      <c r="P31" s="4"/>
      <c r="Q31" s="4"/>
      <c r="R31" s="4"/>
      <c r="S31" s="4"/>
    </row>
    <row r="32" spans="1:19" x14ac:dyDescent="0.25">
      <c r="A32" s="4"/>
      <c r="B32" s="6" t="s">
        <v>7</v>
      </c>
      <c r="C32" s="6" t="s">
        <v>7</v>
      </c>
      <c r="D32" s="6" t="s">
        <v>162</v>
      </c>
      <c r="E32" s="46">
        <v>1000000</v>
      </c>
      <c r="F32" s="6">
        <v>3</v>
      </c>
      <c r="G32" s="8">
        <v>39157</v>
      </c>
      <c r="H32" s="8">
        <v>40253</v>
      </c>
      <c r="I32" s="6" t="s">
        <v>6</v>
      </c>
      <c r="J32" s="9">
        <v>0.14649999999999999</v>
      </c>
      <c r="K32" s="9" t="s">
        <v>206</v>
      </c>
      <c r="L32" s="9" t="s">
        <v>208</v>
      </c>
      <c r="M32" s="5" t="s">
        <v>55</v>
      </c>
      <c r="N32" s="46">
        <v>55000000000</v>
      </c>
      <c r="O32" s="169">
        <f>+N32/$E$203</f>
        <v>7038675.6027985774</v>
      </c>
      <c r="P32" s="4"/>
      <c r="Q32" s="4"/>
      <c r="R32" s="4"/>
      <c r="S32" s="4"/>
    </row>
    <row r="33" spans="1:19" x14ac:dyDescent="0.25">
      <c r="A33" s="4"/>
      <c r="B33" s="6" t="s">
        <v>7</v>
      </c>
      <c r="C33" s="6" t="s">
        <v>7</v>
      </c>
      <c r="D33" s="6" t="s">
        <v>163</v>
      </c>
      <c r="E33" s="49">
        <v>500</v>
      </c>
      <c r="F33" s="6">
        <v>3</v>
      </c>
      <c r="G33" s="8">
        <v>39157</v>
      </c>
      <c r="H33" s="8">
        <v>40253</v>
      </c>
      <c r="I33" s="6" t="s">
        <v>8</v>
      </c>
      <c r="J33" s="9">
        <v>8.3900000000000002E-2</v>
      </c>
      <c r="K33" s="9" t="s">
        <v>206</v>
      </c>
      <c r="L33" s="9" t="s">
        <v>208</v>
      </c>
      <c r="M33" s="5" t="s">
        <v>55</v>
      </c>
      <c r="N33" s="49">
        <v>2700000</v>
      </c>
      <c r="O33" s="169">
        <f>+N33</f>
        <v>2700000</v>
      </c>
      <c r="P33" s="4"/>
      <c r="Q33" s="4"/>
      <c r="R33" s="4"/>
      <c r="S33" s="4"/>
    </row>
    <row r="34" spans="1:19" x14ac:dyDescent="0.25">
      <c r="A34" s="4"/>
      <c r="B34" s="6" t="s">
        <v>7</v>
      </c>
      <c r="C34" s="6" t="s">
        <v>7</v>
      </c>
      <c r="D34" s="6" t="s">
        <v>164</v>
      </c>
      <c r="E34" s="49">
        <v>500</v>
      </c>
      <c r="F34" s="6">
        <v>3</v>
      </c>
      <c r="G34" s="8">
        <v>39157</v>
      </c>
      <c r="H34" s="8">
        <v>40253</v>
      </c>
      <c r="I34" s="6" t="s">
        <v>8</v>
      </c>
      <c r="J34" s="9">
        <v>8.4000000000000005E-2</v>
      </c>
      <c r="K34" s="9" t="s">
        <v>206</v>
      </c>
      <c r="L34" s="9" t="s">
        <v>208</v>
      </c>
      <c r="M34" s="5" t="s">
        <v>55</v>
      </c>
      <c r="N34" s="49">
        <v>4400000</v>
      </c>
      <c r="O34" s="169">
        <f>+N34</f>
        <v>4400000</v>
      </c>
      <c r="P34" s="4"/>
      <c r="Q34" s="4"/>
      <c r="R34" s="4"/>
      <c r="S34" s="4"/>
    </row>
    <row r="35" spans="1:19" x14ac:dyDescent="0.25">
      <c r="A35" s="4"/>
      <c r="B35" s="6" t="s">
        <v>7</v>
      </c>
      <c r="C35" s="6" t="s">
        <v>7</v>
      </c>
      <c r="D35" s="6" t="s">
        <v>165</v>
      </c>
      <c r="E35" s="46">
        <v>1000000</v>
      </c>
      <c r="F35" s="6">
        <v>3</v>
      </c>
      <c r="G35" s="8">
        <v>39409</v>
      </c>
      <c r="H35" s="8">
        <v>40505</v>
      </c>
      <c r="I35" s="6" t="s">
        <v>6</v>
      </c>
      <c r="J35" s="9">
        <v>0.11</v>
      </c>
      <c r="K35" s="9" t="s">
        <v>206</v>
      </c>
      <c r="L35" s="9" t="s">
        <v>208</v>
      </c>
      <c r="M35" s="5" t="s">
        <v>55</v>
      </c>
      <c r="N35" s="46">
        <v>7500000000</v>
      </c>
      <c r="O35" s="169">
        <f>+N35/$E$203</f>
        <v>959819.40038162412</v>
      </c>
      <c r="P35" s="4"/>
      <c r="Q35" s="4"/>
      <c r="R35" s="4"/>
      <c r="S35" s="4"/>
    </row>
    <row r="36" spans="1:19" x14ac:dyDescent="0.25">
      <c r="A36" s="4"/>
      <c r="B36" s="6" t="s">
        <v>7</v>
      </c>
      <c r="C36" s="6" t="s">
        <v>7</v>
      </c>
      <c r="D36" s="6" t="s">
        <v>166</v>
      </c>
      <c r="E36" s="46">
        <v>1000000</v>
      </c>
      <c r="F36" s="6">
        <v>3</v>
      </c>
      <c r="G36" s="8">
        <v>39409</v>
      </c>
      <c r="H36" s="8">
        <v>40505</v>
      </c>
      <c r="I36" s="6" t="s">
        <v>6</v>
      </c>
      <c r="J36" s="9">
        <v>0.1174</v>
      </c>
      <c r="K36" s="9" t="s">
        <v>206</v>
      </c>
      <c r="L36" s="9" t="s">
        <v>208</v>
      </c>
      <c r="M36" s="5" t="s">
        <v>55</v>
      </c>
      <c r="N36" s="46">
        <v>5000000000</v>
      </c>
      <c r="O36" s="169">
        <f>+N36/$E$203</f>
        <v>639879.60025441612</v>
      </c>
      <c r="P36" s="4"/>
      <c r="Q36" s="4"/>
      <c r="R36" s="4"/>
      <c r="S36" s="4"/>
    </row>
    <row r="37" spans="1:19" x14ac:dyDescent="0.25">
      <c r="A37" s="4"/>
      <c r="B37" s="6" t="s">
        <v>7</v>
      </c>
      <c r="C37" s="6" t="s">
        <v>7</v>
      </c>
      <c r="D37" s="6" t="s">
        <v>167</v>
      </c>
      <c r="E37" s="46">
        <v>1000000</v>
      </c>
      <c r="F37" s="6">
        <v>3</v>
      </c>
      <c r="G37" s="8">
        <v>39409</v>
      </c>
      <c r="H37" s="8">
        <v>40505</v>
      </c>
      <c r="I37" s="6" t="s">
        <v>6</v>
      </c>
      <c r="J37" s="9">
        <v>0.11749999999999999</v>
      </c>
      <c r="K37" s="9" t="s">
        <v>206</v>
      </c>
      <c r="L37" s="9" t="s">
        <v>208</v>
      </c>
      <c r="M37" s="5" t="s">
        <v>55</v>
      </c>
      <c r="N37" s="46">
        <v>2000000000</v>
      </c>
      <c r="O37" s="169">
        <f>+N37/$E$203</f>
        <v>255951.84010176643</v>
      </c>
      <c r="P37" s="4"/>
      <c r="Q37" s="4"/>
      <c r="R37" s="4"/>
      <c r="S37" s="4"/>
    </row>
    <row r="38" spans="1:19" x14ac:dyDescent="0.25">
      <c r="A38" s="4"/>
      <c r="B38" s="6" t="s">
        <v>7</v>
      </c>
      <c r="C38" s="6" t="s">
        <v>7</v>
      </c>
      <c r="D38" s="6" t="s">
        <v>168</v>
      </c>
      <c r="E38" s="46">
        <v>1000000</v>
      </c>
      <c r="F38" s="6">
        <v>3</v>
      </c>
      <c r="G38" s="8">
        <v>39409</v>
      </c>
      <c r="H38" s="8">
        <v>40505</v>
      </c>
      <c r="I38" s="6" t="s">
        <v>6</v>
      </c>
      <c r="J38" s="9">
        <v>0.11890000000000001</v>
      </c>
      <c r="K38" s="9" t="s">
        <v>206</v>
      </c>
      <c r="L38" s="9" t="s">
        <v>208</v>
      </c>
      <c r="M38" s="5" t="s">
        <v>55</v>
      </c>
      <c r="N38" s="46">
        <v>20000000000</v>
      </c>
      <c r="O38" s="169">
        <f>+N38/$E$203</f>
        <v>2559518.4010176645</v>
      </c>
      <c r="P38" s="4"/>
      <c r="Q38" s="4"/>
      <c r="R38" s="4"/>
      <c r="S38" s="4"/>
    </row>
    <row r="39" spans="1:19" x14ac:dyDescent="0.25">
      <c r="A39" s="4"/>
      <c r="B39" s="6" t="s">
        <v>7</v>
      </c>
      <c r="C39" s="6" t="s">
        <v>7</v>
      </c>
      <c r="D39" s="6" t="s">
        <v>169</v>
      </c>
      <c r="E39" s="46">
        <v>1000000</v>
      </c>
      <c r="F39" s="6">
        <v>3</v>
      </c>
      <c r="G39" s="8">
        <v>39409</v>
      </c>
      <c r="H39" s="8">
        <v>40505</v>
      </c>
      <c r="I39" s="6" t="s">
        <v>6</v>
      </c>
      <c r="J39" s="9">
        <v>0.11899999999999999</v>
      </c>
      <c r="K39" s="9" t="s">
        <v>206</v>
      </c>
      <c r="L39" s="9" t="s">
        <v>208</v>
      </c>
      <c r="M39" s="5" t="s">
        <v>55</v>
      </c>
      <c r="N39" s="46">
        <v>7500000000</v>
      </c>
      <c r="O39" s="169">
        <f>+N39/$E$203</f>
        <v>959819.40038162412</v>
      </c>
      <c r="P39" s="4"/>
      <c r="Q39" s="4"/>
      <c r="R39" s="4"/>
      <c r="S39" s="4"/>
    </row>
    <row r="40" spans="1:19" x14ac:dyDescent="0.25">
      <c r="A40" s="4"/>
      <c r="B40" s="6" t="s">
        <v>7</v>
      </c>
      <c r="C40" s="6" t="s">
        <v>7</v>
      </c>
      <c r="D40" s="6" t="s">
        <v>170</v>
      </c>
      <c r="E40" s="46">
        <v>1000000</v>
      </c>
      <c r="F40" s="6">
        <v>3</v>
      </c>
      <c r="G40" s="8">
        <v>39409</v>
      </c>
      <c r="H40" s="8">
        <v>40505</v>
      </c>
      <c r="I40" s="6" t="s">
        <v>6</v>
      </c>
      <c r="J40" s="9">
        <v>0.1198</v>
      </c>
      <c r="K40" s="9" t="s">
        <v>206</v>
      </c>
      <c r="L40" s="9" t="s">
        <v>208</v>
      </c>
      <c r="M40" s="5" t="s">
        <v>55</v>
      </c>
      <c r="N40" s="46">
        <v>15000000000</v>
      </c>
      <c r="O40" s="169">
        <f>+N40/$E$203</f>
        <v>1919638.8007632482</v>
      </c>
      <c r="P40" s="4"/>
      <c r="Q40" s="4"/>
      <c r="R40" s="4"/>
      <c r="S40" s="4"/>
    </row>
    <row r="41" spans="1:19" x14ac:dyDescent="0.25">
      <c r="A41" s="4"/>
      <c r="B41" s="6" t="s">
        <v>7</v>
      </c>
      <c r="C41" s="6" t="s">
        <v>7</v>
      </c>
      <c r="D41" s="6" t="s">
        <v>171</v>
      </c>
      <c r="E41" s="46">
        <v>1000000</v>
      </c>
      <c r="F41" s="6">
        <v>3</v>
      </c>
      <c r="G41" s="8">
        <v>39409</v>
      </c>
      <c r="H41" s="8">
        <v>40505</v>
      </c>
      <c r="I41" s="6" t="s">
        <v>6</v>
      </c>
      <c r="J41" s="9">
        <v>0.12139999999999999</v>
      </c>
      <c r="K41" s="9" t="s">
        <v>206</v>
      </c>
      <c r="L41" s="9" t="s">
        <v>208</v>
      </c>
      <c r="M41" s="5" t="s">
        <v>55</v>
      </c>
      <c r="N41" s="46">
        <v>5000000000</v>
      </c>
      <c r="O41" s="169">
        <f>+N41/$E$203</f>
        <v>639879.60025441612</v>
      </c>
      <c r="P41" s="4"/>
      <c r="Q41" s="4"/>
      <c r="R41" s="4"/>
      <c r="S41" s="4"/>
    </row>
    <row r="42" spans="1:19" x14ac:dyDescent="0.25">
      <c r="A42" s="4"/>
      <c r="B42" s="6" t="s">
        <v>7</v>
      </c>
      <c r="C42" s="6" t="s">
        <v>7</v>
      </c>
      <c r="D42" s="6" t="s">
        <v>172</v>
      </c>
      <c r="E42" s="46">
        <v>1000000</v>
      </c>
      <c r="F42" s="6">
        <v>3</v>
      </c>
      <c r="G42" s="8">
        <v>39409</v>
      </c>
      <c r="H42" s="8">
        <v>40505</v>
      </c>
      <c r="I42" s="6" t="s">
        <v>6</v>
      </c>
      <c r="J42" s="9">
        <v>0.12239999999999999</v>
      </c>
      <c r="K42" s="9" t="s">
        <v>206</v>
      </c>
      <c r="L42" s="9" t="s">
        <v>208</v>
      </c>
      <c r="M42" s="5" t="s">
        <v>55</v>
      </c>
      <c r="N42" s="46">
        <v>5000000000</v>
      </c>
      <c r="O42" s="169">
        <f>+N42/$E$203</f>
        <v>639879.60025441612</v>
      </c>
      <c r="P42" s="4"/>
      <c r="Q42" s="4"/>
      <c r="R42" s="4"/>
      <c r="S42" s="4"/>
    </row>
    <row r="43" spans="1:19" x14ac:dyDescent="0.25">
      <c r="A43" s="4"/>
      <c r="B43" s="6" t="s">
        <v>7</v>
      </c>
      <c r="C43" s="6" t="s">
        <v>7</v>
      </c>
      <c r="D43" s="6" t="s">
        <v>173</v>
      </c>
      <c r="E43" s="46">
        <v>1000000</v>
      </c>
      <c r="F43" s="6">
        <v>3</v>
      </c>
      <c r="G43" s="8">
        <v>39409</v>
      </c>
      <c r="H43" s="8">
        <v>40505</v>
      </c>
      <c r="I43" s="6" t="s">
        <v>6</v>
      </c>
      <c r="J43" s="9">
        <v>0.1225</v>
      </c>
      <c r="K43" s="9" t="s">
        <v>206</v>
      </c>
      <c r="L43" s="9" t="s">
        <v>208</v>
      </c>
      <c r="M43" s="5" t="s">
        <v>55</v>
      </c>
      <c r="N43" s="46">
        <v>15000000000</v>
      </c>
      <c r="O43" s="169">
        <f>+N43/$E$203</f>
        <v>1919638.8007632482</v>
      </c>
      <c r="P43" s="4"/>
      <c r="Q43" s="4"/>
      <c r="R43" s="4"/>
      <c r="S43" s="4"/>
    </row>
    <row r="44" spans="1:19" x14ac:dyDescent="0.25">
      <c r="A44" s="4"/>
      <c r="B44" s="6" t="s">
        <v>7</v>
      </c>
      <c r="C44" s="6" t="s">
        <v>7</v>
      </c>
      <c r="D44" s="6" t="s">
        <v>174</v>
      </c>
      <c r="E44" s="46">
        <v>1000000</v>
      </c>
      <c r="F44" s="6">
        <v>3</v>
      </c>
      <c r="G44" s="8">
        <v>39409</v>
      </c>
      <c r="H44" s="8">
        <v>40505</v>
      </c>
      <c r="I44" s="6" t="s">
        <v>6</v>
      </c>
      <c r="J44" s="9">
        <v>0.1235</v>
      </c>
      <c r="K44" s="9" t="s">
        <v>206</v>
      </c>
      <c r="L44" s="9" t="s">
        <v>208</v>
      </c>
      <c r="M44" s="5" t="s">
        <v>55</v>
      </c>
      <c r="N44" s="46">
        <v>500000000</v>
      </c>
      <c r="O44" s="169">
        <f>+N44/$E$203</f>
        <v>63987.960025441607</v>
      </c>
      <c r="P44" s="4"/>
      <c r="Q44" s="4"/>
      <c r="R44" s="4"/>
      <c r="S44" s="4"/>
    </row>
    <row r="45" spans="1:19" x14ac:dyDescent="0.25">
      <c r="A45" s="4"/>
      <c r="B45" s="6" t="s">
        <v>7</v>
      </c>
      <c r="C45" s="6" t="s">
        <v>7</v>
      </c>
      <c r="D45" s="6" t="s">
        <v>175</v>
      </c>
      <c r="E45" s="46">
        <v>1000000</v>
      </c>
      <c r="F45" s="6">
        <v>3</v>
      </c>
      <c r="G45" s="8">
        <v>39409</v>
      </c>
      <c r="H45" s="8">
        <v>40505</v>
      </c>
      <c r="I45" s="6" t="s">
        <v>6</v>
      </c>
      <c r="J45" s="9">
        <v>0.1237</v>
      </c>
      <c r="K45" s="9" t="s">
        <v>206</v>
      </c>
      <c r="L45" s="9" t="s">
        <v>208</v>
      </c>
      <c r="M45" s="5" t="s">
        <v>55</v>
      </c>
      <c r="N45" s="46">
        <v>5000000000</v>
      </c>
      <c r="O45" s="169">
        <f>+N45/$E$203</f>
        <v>639879.60025441612</v>
      </c>
      <c r="P45" s="4"/>
      <c r="Q45" s="4"/>
      <c r="R45" s="4"/>
      <c r="S45" s="4"/>
    </row>
    <row r="46" spans="1:19" x14ac:dyDescent="0.25">
      <c r="A46" s="4"/>
      <c r="B46" s="6" t="s">
        <v>7</v>
      </c>
      <c r="C46" s="6" t="s">
        <v>7</v>
      </c>
      <c r="D46" s="6" t="s">
        <v>176</v>
      </c>
      <c r="E46" s="46">
        <v>1000000</v>
      </c>
      <c r="F46" s="6">
        <v>3</v>
      </c>
      <c r="G46" s="8">
        <v>39409</v>
      </c>
      <c r="H46" s="8">
        <v>40505</v>
      </c>
      <c r="I46" s="6" t="s">
        <v>6</v>
      </c>
      <c r="J46" s="9">
        <v>0.1239</v>
      </c>
      <c r="K46" s="9" t="s">
        <v>206</v>
      </c>
      <c r="L46" s="9" t="s">
        <v>208</v>
      </c>
      <c r="M46" s="5" t="s">
        <v>55</v>
      </c>
      <c r="N46" s="46">
        <v>15000000000</v>
      </c>
      <c r="O46" s="169">
        <f>+N46/$E$203</f>
        <v>1919638.8007632482</v>
      </c>
      <c r="P46" s="4"/>
      <c r="Q46" s="4"/>
      <c r="R46" s="4"/>
      <c r="S46" s="4"/>
    </row>
    <row r="47" spans="1:19" x14ac:dyDescent="0.25">
      <c r="A47" s="4"/>
      <c r="B47" s="6" t="s">
        <v>7</v>
      </c>
      <c r="C47" s="6" t="s">
        <v>7</v>
      </c>
      <c r="D47" s="6" t="s">
        <v>177</v>
      </c>
      <c r="E47" s="46">
        <v>1000000</v>
      </c>
      <c r="F47" s="6">
        <v>3</v>
      </c>
      <c r="G47" s="8">
        <v>39409</v>
      </c>
      <c r="H47" s="8">
        <v>40505</v>
      </c>
      <c r="I47" s="6" t="s">
        <v>6</v>
      </c>
      <c r="J47" s="9">
        <v>0.124</v>
      </c>
      <c r="K47" s="9" t="s">
        <v>206</v>
      </c>
      <c r="L47" s="9" t="s">
        <v>208</v>
      </c>
      <c r="M47" s="5" t="s">
        <v>55</v>
      </c>
      <c r="N47" s="46">
        <v>21000000000</v>
      </c>
      <c r="O47" s="169">
        <f>+N47/$E$203</f>
        <v>2687494.3210685477</v>
      </c>
      <c r="P47" s="4"/>
      <c r="Q47" s="4"/>
      <c r="R47" s="4"/>
      <c r="S47" s="4"/>
    </row>
    <row r="48" spans="1:19" x14ac:dyDescent="0.25">
      <c r="A48" s="4"/>
      <c r="B48" s="6" t="s">
        <v>7</v>
      </c>
      <c r="C48" s="6" t="s">
        <v>7</v>
      </c>
      <c r="D48" s="6" t="s">
        <v>178</v>
      </c>
      <c r="E48" s="46">
        <v>1000000</v>
      </c>
      <c r="F48" s="6">
        <v>3</v>
      </c>
      <c r="G48" s="8">
        <v>39409</v>
      </c>
      <c r="H48" s="8">
        <v>40505</v>
      </c>
      <c r="I48" s="6" t="s">
        <v>6</v>
      </c>
      <c r="J48" s="9">
        <v>0.12429999999999999</v>
      </c>
      <c r="K48" s="9" t="s">
        <v>206</v>
      </c>
      <c r="L48" s="9" t="s">
        <v>208</v>
      </c>
      <c r="M48" s="5" t="s">
        <v>55</v>
      </c>
      <c r="N48" s="46">
        <v>3200000000</v>
      </c>
      <c r="O48" s="169">
        <f>+N48/$E$203</f>
        <v>409522.94416282629</v>
      </c>
      <c r="P48" s="4"/>
      <c r="Q48" s="4"/>
      <c r="R48" s="4"/>
      <c r="S48" s="4"/>
    </row>
    <row r="49" spans="1:19" x14ac:dyDescent="0.25">
      <c r="A49" s="4"/>
      <c r="B49" s="6" t="s">
        <v>7</v>
      </c>
      <c r="C49" s="6" t="s">
        <v>7</v>
      </c>
      <c r="D49" s="6" t="s">
        <v>179</v>
      </c>
      <c r="E49" s="46">
        <v>1000000</v>
      </c>
      <c r="F49" s="6">
        <v>3</v>
      </c>
      <c r="G49" s="8">
        <v>39409</v>
      </c>
      <c r="H49" s="8">
        <v>40505</v>
      </c>
      <c r="I49" s="6" t="s">
        <v>6</v>
      </c>
      <c r="J49" s="9">
        <v>0.1245</v>
      </c>
      <c r="K49" s="9" t="s">
        <v>206</v>
      </c>
      <c r="L49" s="9" t="s">
        <v>208</v>
      </c>
      <c r="M49" s="5" t="s">
        <v>55</v>
      </c>
      <c r="N49" s="46">
        <v>32000000000</v>
      </c>
      <c r="O49" s="169">
        <f>+N49/$E$203</f>
        <v>4095229.4416282629</v>
      </c>
      <c r="P49" s="4"/>
      <c r="Q49" s="4"/>
      <c r="R49" s="4"/>
      <c r="S49" s="4"/>
    </row>
    <row r="50" spans="1:19" x14ac:dyDescent="0.25">
      <c r="A50" s="4"/>
      <c r="B50" s="6" t="s">
        <v>7</v>
      </c>
      <c r="C50" s="6" t="s">
        <v>7</v>
      </c>
      <c r="D50" s="6" t="s">
        <v>180</v>
      </c>
      <c r="E50" s="46">
        <v>1000000</v>
      </c>
      <c r="F50" s="6">
        <v>3</v>
      </c>
      <c r="G50" s="8">
        <v>39409</v>
      </c>
      <c r="H50" s="8">
        <v>40505</v>
      </c>
      <c r="I50" s="6" t="s">
        <v>6</v>
      </c>
      <c r="J50" s="9">
        <v>0.12479999999999999</v>
      </c>
      <c r="K50" s="9" t="s">
        <v>206</v>
      </c>
      <c r="L50" s="9" t="s">
        <v>208</v>
      </c>
      <c r="M50" s="5" t="s">
        <v>55</v>
      </c>
      <c r="N50" s="46">
        <v>15500000000</v>
      </c>
      <c r="O50" s="169">
        <f>+N50/$E$203</f>
        <v>1983626.7607886898</v>
      </c>
      <c r="P50" s="4"/>
      <c r="Q50" s="4"/>
      <c r="R50" s="4"/>
      <c r="S50" s="4"/>
    </row>
    <row r="51" spans="1:19" x14ac:dyDescent="0.25">
      <c r="A51" s="4"/>
      <c r="B51" s="6" t="s">
        <v>7</v>
      </c>
      <c r="C51" s="6" t="s">
        <v>7</v>
      </c>
      <c r="D51" s="6" t="s">
        <v>181</v>
      </c>
      <c r="E51" s="46">
        <v>1000000</v>
      </c>
      <c r="F51" s="6">
        <v>3</v>
      </c>
      <c r="G51" s="8">
        <v>39409</v>
      </c>
      <c r="H51" s="8">
        <v>40505</v>
      </c>
      <c r="I51" s="6" t="s">
        <v>6</v>
      </c>
      <c r="J51" s="9">
        <v>0.125</v>
      </c>
      <c r="K51" s="9" t="s">
        <v>206</v>
      </c>
      <c r="L51" s="9" t="s">
        <v>208</v>
      </c>
      <c r="M51" s="5" t="s">
        <v>55</v>
      </c>
      <c r="N51" s="46">
        <v>30000000000</v>
      </c>
      <c r="O51" s="169">
        <f>+N51/$E$203</f>
        <v>3839277.6015264965</v>
      </c>
      <c r="P51" s="4"/>
      <c r="Q51" s="4"/>
      <c r="R51" s="4"/>
      <c r="S51" s="4"/>
    </row>
    <row r="52" spans="1:19" x14ac:dyDescent="0.25">
      <c r="A52" s="4"/>
      <c r="B52" s="6" t="s">
        <v>7</v>
      </c>
      <c r="C52" s="6" t="s">
        <v>7</v>
      </c>
      <c r="D52" s="6" t="s">
        <v>146</v>
      </c>
      <c r="E52" s="46">
        <v>1000000</v>
      </c>
      <c r="F52" s="6">
        <v>3</v>
      </c>
      <c r="G52" s="8">
        <v>39519</v>
      </c>
      <c r="H52" s="8">
        <v>40614</v>
      </c>
      <c r="I52" s="6" t="s">
        <v>6</v>
      </c>
      <c r="J52" s="9">
        <v>0.125</v>
      </c>
      <c r="K52" s="9" t="s">
        <v>206</v>
      </c>
      <c r="L52" s="9" t="s">
        <v>208</v>
      </c>
      <c r="M52" s="5" t="s">
        <v>55</v>
      </c>
      <c r="N52" s="46">
        <v>55500000000</v>
      </c>
      <c r="O52" s="169">
        <f>+N52/$E$203</f>
        <v>7102663.5628240192</v>
      </c>
      <c r="P52" s="4"/>
      <c r="Q52" s="4"/>
      <c r="R52" s="4"/>
      <c r="S52" s="4"/>
    </row>
    <row r="53" spans="1:19" x14ac:dyDescent="0.25">
      <c r="A53" s="4"/>
      <c r="B53" s="6" t="s">
        <v>7</v>
      </c>
      <c r="C53" s="6" t="s">
        <v>7</v>
      </c>
      <c r="D53" s="6" t="s">
        <v>147</v>
      </c>
      <c r="E53" s="6" t="s">
        <v>157</v>
      </c>
      <c r="F53" s="6">
        <v>3</v>
      </c>
      <c r="G53" s="8">
        <v>39519</v>
      </c>
      <c r="H53" s="8">
        <v>40614</v>
      </c>
      <c r="I53" s="6" t="s">
        <v>8</v>
      </c>
      <c r="J53" s="9">
        <v>0.08</v>
      </c>
      <c r="K53" s="9" t="s">
        <v>206</v>
      </c>
      <c r="L53" s="9" t="s">
        <v>208</v>
      </c>
      <c r="M53" s="5" t="s">
        <v>55</v>
      </c>
      <c r="N53" s="49">
        <v>5951000</v>
      </c>
      <c r="O53" s="169">
        <f>+N53</f>
        <v>5951000</v>
      </c>
      <c r="P53" s="4"/>
      <c r="Q53" s="4"/>
      <c r="R53" s="4"/>
      <c r="S53" s="4"/>
    </row>
    <row r="54" spans="1:19" x14ac:dyDescent="0.25">
      <c r="A54" s="4"/>
      <c r="B54" s="6" t="s">
        <v>7</v>
      </c>
      <c r="C54" s="6" t="s">
        <v>7</v>
      </c>
      <c r="D54" s="6" t="s">
        <v>148</v>
      </c>
      <c r="E54" s="6" t="s">
        <v>157</v>
      </c>
      <c r="F54" s="6">
        <v>3</v>
      </c>
      <c r="G54" s="8">
        <v>39519</v>
      </c>
      <c r="H54" s="8">
        <v>40614</v>
      </c>
      <c r="I54" s="6" t="s">
        <v>8</v>
      </c>
      <c r="J54" s="9">
        <v>8.1000000000000003E-2</v>
      </c>
      <c r="K54" s="9" t="s">
        <v>206</v>
      </c>
      <c r="L54" s="9" t="s">
        <v>208</v>
      </c>
      <c r="M54" s="5" t="s">
        <v>55</v>
      </c>
      <c r="N54" s="49">
        <v>1000000</v>
      </c>
      <c r="O54" s="169">
        <f t="shared" ref="O54:O60" si="1">+N54</f>
        <v>1000000</v>
      </c>
      <c r="P54" s="4"/>
      <c r="Q54" s="4"/>
      <c r="R54" s="4"/>
      <c r="S54" s="4"/>
    </row>
    <row r="55" spans="1:19" x14ac:dyDescent="0.25">
      <c r="A55" s="4"/>
      <c r="B55" s="6" t="s">
        <v>7</v>
      </c>
      <c r="C55" s="6" t="s">
        <v>7</v>
      </c>
      <c r="D55" s="6" t="s">
        <v>149</v>
      </c>
      <c r="E55" s="6" t="s">
        <v>157</v>
      </c>
      <c r="F55" s="6">
        <v>3</v>
      </c>
      <c r="G55" s="8">
        <v>39519</v>
      </c>
      <c r="H55" s="8">
        <v>40614</v>
      </c>
      <c r="I55" s="6" t="s">
        <v>8</v>
      </c>
      <c r="J55" s="9">
        <v>8.14E-2</v>
      </c>
      <c r="K55" s="9" t="s">
        <v>206</v>
      </c>
      <c r="L55" s="9" t="s">
        <v>208</v>
      </c>
      <c r="M55" s="5" t="s">
        <v>55</v>
      </c>
      <c r="N55" s="49">
        <v>1500000</v>
      </c>
      <c r="O55" s="169">
        <f t="shared" si="1"/>
        <v>1500000</v>
      </c>
      <c r="P55" s="4"/>
      <c r="Q55" s="4"/>
      <c r="R55" s="4"/>
      <c r="S55" s="4"/>
    </row>
    <row r="56" spans="1:19" x14ac:dyDescent="0.25">
      <c r="A56" s="4"/>
      <c r="B56" s="6" t="s">
        <v>7</v>
      </c>
      <c r="C56" s="6" t="s">
        <v>7</v>
      </c>
      <c r="D56" s="6" t="s">
        <v>150</v>
      </c>
      <c r="E56" s="6" t="s">
        <v>157</v>
      </c>
      <c r="F56" s="6">
        <v>3</v>
      </c>
      <c r="G56" s="8">
        <v>39519</v>
      </c>
      <c r="H56" s="8">
        <v>40614</v>
      </c>
      <c r="I56" s="6" t="s">
        <v>8</v>
      </c>
      <c r="J56" s="9">
        <v>8.1500000000000003E-2</v>
      </c>
      <c r="K56" s="9" t="s">
        <v>206</v>
      </c>
      <c r="L56" s="9" t="s">
        <v>208</v>
      </c>
      <c r="M56" s="5" t="s">
        <v>55</v>
      </c>
      <c r="N56" s="49">
        <v>1000000</v>
      </c>
      <c r="O56" s="169">
        <f t="shared" si="1"/>
        <v>1000000</v>
      </c>
      <c r="P56" s="4"/>
      <c r="Q56" s="4"/>
      <c r="R56" s="4"/>
      <c r="S56" s="4"/>
    </row>
    <row r="57" spans="1:19" x14ac:dyDescent="0.25">
      <c r="A57" s="4"/>
      <c r="B57" s="6" t="s">
        <v>7</v>
      </c>
      <c r="C57" s="6" t="s">
        <v>7</v>
      </c>
      <c r="D57" s="6" t="s">
        <v>154</v>
      </c>
      <c r="E57" s="6" t="s">
        <v>157</v>
      </c>
      <c r="F57" s="6">
        <v>3</v>
      </c>
      <c r="G57" s="8">
        <v>39519</v>
      </c>
      <c r="H57" s="8">
        <v>40614</v>
      </c>
      <c r="I57" s="6" t="s">
        <v>8</v>
      </c>
      <c r="J57" s="9">
        <v>8.1900000000000001E-2</v>
      </c>
      <c r="K57" s="9" t="s">
        <v>206</v>
      </c>
      <c r="L57" s="9" t="s">
        <v>208</v>
      </c>
      <c r="M57" s="5" t="s">
        <v>55</v>
      </c>
      <c r="N57" s="49">
        <v>1500000</v>
      </c>
      <c r="O57" s="169">
        <f t="shared" si="1"/>
        <v>1500000</v>
      </c>
      <c r="P57" s="4"/>
      <c r="Q57" s="4"/>
      <c r="R57" s="4"/>
      <c r="S57" s="4"/>
    </row>
    <row r="58" spans="1:19" x14ac:dyDescent="0.25">
      <c r="A58" s="4"/>
      <c r="B58" s="6" t="s">
        <v>7</v>
      </c>
      <c r="C58" s="6" t="s">
        <v>7</v>
      </c>
      <c r="D58" s="6" t="s">
        <v>151</v>
      </c>
      <c r="E58" s="6" t="s">
        <v>157</v>
      </c>
      <c r="F58" s="6">
        <v>3</v>
      </c>
      <c r="G58" s="8">
        <v>39519</v>
      </c>
      <c r="H58" s="8">
        <v>40614</v>
      </c>
      <c r="I58" s="6" t="s">
        <v>8</v>
      </c>
      <c r="J58" s="9">
        <v>8.2000000000000003E-2</v>
      </c>
      <c r="K58" s="9" t="s">
        <v>206</v>
      </c>
      <c r="L58" s="9" t="s">
        <v>208</v>
      </c>
      <c r="M58" s="5" t="s">
        <v>55</v>
      </c>
      <c r="N58" s="49">
        <v>1000000</v>
      </c>
      <c r="O58" s="169">
        <f t="shared" si="1"/>
        <v>1000000</v>
      </c>
      <c r="P58" s="4"/>
      <c r="Q58" s="4"/>
      <c r="R58" s="4"/>
      <c r="S58" s="4"/>
    </row>
    <row r="59" spans="1:19" x14ac:dyDescent="0.25">
      <c r="A59" s="4"/>
      <c r="B59" s="6" t="s">
        <v>7</v>
      </c>
      <c r="C59" s="6" t="s">
        <v>7</v>
      </c>
      <c r="D59" s="6" t="s">
        <v>152</v>
      </c>
      <c r="E59" s="6" t="s">
        <v>157</v>
      </c>
      <c r="F59" s="6">
        <v>3</v>
      </c>
      <c r="G59" s="8">
        <v>39519</v>
      </c>
      <c r="H59" s="8">
        <v>40614</v>
      </c>
      <c r="I59" s="6" t="s">
        <v>8</v>
      </c>
      <c r="J59" s="9">
        <v>8.2400000000000001E-2</v>
      </c>
      <c r="K59" s="9" t="s">
        <v>206</v>
      </c>
      <c r="L59" s="9" t="s">
        <v>208</v>
      </c>
      <c r="M59" s="5" t="s">
        <v>55</v>
      </c>
      <c r="N59" s="49">
        <v>1500000</v>
      </c>
      <c r="O59" s="169">
        <f t="shared" si="1"/>
        <v>1500000</v>
      </c>
      <c r="P59" s="4"/>
      <c r="Q59" s="4"/>
      <c r="R59" s="4"/>
      <c r="S59" s="4"/>
    </row>
    <row r="60" spans="1:19" x14ac:dyDescent="0.25">
      <c r="A60" s="4"/>
      <c r="B60" s="6" t="s">
        <v>7</v>
      </c>
      <c r="C60" s="6" t="s">
        <v>7</v>
      </c>
      <c r="D60" s="6" t="s">
        <v>153</v>
      </c>
      <c r="E60" s="6" t="s">
        <v>157</v>
      </c>
      <c r="F60" s="6">
        <v>3</v>
      </c>
      <c r="G60" s="8">
        <v>39519</v>
      </c>
      <c r="H60" s="8">
        <v>40614</v>
      </c>
      <c r="I60" s="6" t="s">
        <v>8</v>
      </c>
      <c r="J60" s="9">
        <v>8.2500000000000004E-2</v>
      </c>
      <c r="K60" s="9" t="s">
        <v>206</v>
      </c>
      <c r="L60" s="9" t="s">
        <v>208</v>
      </c>
      <c r="M60" s="5" t="s">
        <v>55</v>
      </c>
      <c r="N60" s="49">
        <v>500000</v>
      </c>
      <c r="O60" s="169">
        <f t="shared" si="1"/>
        <v>500000</v>
      </c>
      <c r="P60" s="4"/>
      <c r="Q60" s="4"/>
      <c r="R60" s="4"/>
      <c r="S60" s="4"/>
    </row>
    <row r="61" spans="1:19" x14ac:dyDescent="0.25">
      <c r="A61" s="4"/>
      <c r="B61" s="6" t="s">
        <v>7</v>
      </c>
      <c r="C61" s="6" t="s">
        <v>7</v>
      </c>
      <c r="D61" s="6" t="s">
        <v>114</v>
      </c>
      <c r="E61" s="46">
        <v>1000000</v>
      </c>
      <c r="F61" s="6">
        <v>1</v>
      </c>
      <c r="G61" s="8">
        <v>39945</v>
      </c>
      <c r="H61" s="8">
        <v>40310</v>
      </c>
      <c r="I61" s="6" t="s">
        <v>6</v>
      </c>
      <c r="J61" s="9">
        <v>0.04</v>
      </c>
      <c r="K61" s="9" t="s">
        <v>206</v>
      </c>
      <c r="L61" s="9" t="s">
        <v>208</v>
      </c>
      <c r="M61" s="5" t="s">
        <v>55</v>
      </c>
      <c r="N61" s="46">
        <v>25000000000</v>
      </c>
      <c r="O61" s="169">
        <f>+N61/$E$203</f>
        <v>3199398.0012720805</v>
      </c>
      <c r="P61" s="4"/>
      <c r="Q61" s="4"/>
      <c r="R61" s="4"/>
      <c r="S61" s="4"/>
    </row>
    <row r="62" spans="1:19" x14ac:dyDescent="0.25">
      <c r="A62" s="4"/>
      <c r="B62" s="6" t="s">
        <v>7</v>
      </c>
      <c r="C62" s="6" t="s">
        <v>7</v>
      </c>
      <c r="D62" s="6" t="s">
        <v>115</v>
      </c>
      <c r="E62" s="46">
        <v>1000000</v>
      </c>
      <c r="F62" s="6">
        <v>2</v>
      </c>
      <c r="G62" s="8">
        <v>39945</v>
      </c>
      <c r="H62" s="8">
        <v>40675</v>
      </c>
      <c r="I62" s="6" t="s">
        <v>6</v>
      </c>
      <c r="J62" s="9">
        <v>0.05</v>
      </c>
      <c r="K62" s="9" t="s">
        <v>206</v>
      </c>
      <c r="L62" s="9" t="s">
        <v>208</v>
      </c>
      <c r="M62" s="5" t="s">
        <v>55</v>
      </c>
      <c r="N62" s="46">
        <v>10000000000</v>
      </c>
      <c r="O62" s="169">
        <f>+N62/$E$203</f>
        <v>1279759.2005088322</v>
      </c>
      <c r="P62" s="4"/>
      <c r="Q62" s="4"/>
      <c r="R62" s="4"/>
      <c r="S62" s="4"/>
    </row>
    <row r="63" spans="1:19" x14ac:dyDescent="0.25">
      <c r="A63" s="4"/>
      <c r="B63" s="6" t="s">
        <v>7</v>
      </c>
      <c r="C63" s="6" t="s">
        <v>7</v>
      </c>
      <c r="D63" s="6" t="s">
        <v>116</v>
      </c>
      <c r="E63" s="46">
        <v>1000000</v>
      </c>
      <c r="F63" s="6">
        <v>2</v>
      </c>
      <c r="G63" s="8">
        <v>39945</v>
      </c>
      <c r="H63" s="8">
        <v>40675</v>
      </c>
      <c r="I63" s="6" t="s">
        <v>6</v>
      </c>
      <c r="J63" s="9">
        <v>5.0999999999999997E-2</v>
      </c>
      <c r="K63" s="9" t="s">
        <v>206</v>
      </c>
      <c r="L63" s="9" t="s">
        <v>208</v>
      </c>
      <c r="M63" s="5" t="s">
        <v>55</v>
      </c>
      <c r="N63" s="46">
        <v>10000000000</v>
      </c>
      <c r="O63" s="169">
        <f>+N63/$E$203</f>
        <v>1279759.2005088322</v>
      </c>
      <c r="P63" s="4"/>
      <c r="Q63" s="4"/>
      <c r="R63" s="4"/>
      <c r="S63" s="4"/>
    </row>
    <row r="64" spans="1:19" x14ac:dyDescent="0.25">
      <c r="A64" s="4"/>
      <c r="B64" s="6" t="s">
        <v>7</v>
      </c>
      <c r="C64" s="6" t="s">
        <v>7</v>
      </c>
      <c r="D64" s="6" t="s">
        <v>117</v>
      </c>
      <c r="E64" s="46">
        <v>1000000</v>
      </c>
      <c r="F64" s="6">
        <v>2</v>
      </c>
      <c r="G64" s="8">
        <v>39945</v>
      </c>
      <c r="H64" s="8">
        <v>40675</v>
      </c>
      <c r="I64" s="6" t="s">
        <v>6</v>
      </c>
      <c r="J64" s="9">
        <v>5.1999999999999998E-2</v>
      </c>
      <c r="K64" s="9" t="s">
        <v>206</v>
      </c>
      <c r="L64" s="9" t="s">
        <v>208</v>
      </c>
      <c r="M64" s="5" t="s">
        <v>55</v>
      </c>
      <c r="N64" s="46">
        <v>10000000000</v>
      </c>
      <c r="O64" s="169">
        <f>+N64/$E$203</f>
        <v>1279759.2005088322</v>
      </c>
      <c r="P64" s="4"/>
      <c r="Q64" s="4"/>
      <c r="R64" s="4"/>
      <c r="S64" s="4"/>
    </row>
    <row r="65" spans="1:19" x14ac:dyDescent="0.25">
      <c r="A65" s="4"/>
      <c r="B65" s="6" t="s">
        <v>7</v>
      </c>
      <c r="C65" s="6" t="s">
        <v>7</v>
      </c>
      <c r="D65" s="6" t="s">
        <v>118</v>
      </c>
      <c r="E65" s="46">
        <v>1000000</v>
      </c>
      <c r="F65" s="6">
        <v>2</v>
      </c>
      <c r="G65" s="8">
        <v>39945</v>
      </c>
      <c r="H65" s="8">
        <v>40675</v>
      </c>
      <c r="I65" s="6" t="s">
        <v>6</v>
      </c>
      <c r="J65" s="9">
        <v>5.2999999999999999E-2</v>
      </c>
      <c r="K65" s="9" t="s">
        <v>206</v>
      </c>
      <c r="L65" s="9" t="s">
        <v>208</v>
      </c>
      <c r="M65" s="5" t="s">
        <v>55</v>
      </c>
      <c r="N65" s="46">
        <v>10000000000</v>
      </c>
      <c r="O65" s="169">
        <f>+N65/$E$203</f>
        <v>1279759.2005088322</v>
      </c>
      <c r="P65" s="4"/>
      <c r="Q65" s="4"/>
      <c r="R65" s="4"/>
      <c r="S65" s="4"/>
    </row>
    <row r="66" spans="1:19" x14ac:dyDescent="0.25">
      <c r="A66" s="4"/>
      <c r="B66" s="6" t="s">
        <v>7</v>
      </c>
      <c r="C66" s="6" t="s">
        <v>7</v>
      </c>
      <c r="D66" s="6" t="s">
        <v>119</v>
      </c>
      <c r="E66" s="46">
        <v>1000000</v>
      </c>
      <c r="F66" s="6">
        <v>2</v>
      </c>
      <c r="G66" s="8">
        <v>39945</v>
      </c>
      <c r="H66" s="8">
        <v>40675</v>
      </c>
      <c r="I66" s="6" t="s">
        <v>6</v>
      </c>
      <c r="J66" s="9">
        <v>5.3999999999999999E-2</v>
      </c>
      <c r="K66" s="9" t="s">
        <v>206</v>
      </c>
      <c r="L66" s="9" t="s">
        <v>208</v>
      </c>
      <c r="M66" s="5" t="s">
        <v>55</v>
      </c>
      <c r="N66" s="46">
        <v>10000000000</v>
      </c>
      <c r="O66" s="169">
        <f>+N66/$E$203</f>
        <v>1279759.2005088322</v>
      </c>
      <c r="P66" s="4"/>
      <c r="Q66" s="4"/>
      <c r="R66" s="4"/>
      <c r="S66" s="4"/>
    </row>
    <row r="67" spans="1:19" x14ac:dyDescent="0.25">
      <c r="A67" s="4"/>
      <c r="B67" s="6" t="s">
        <v>7</v>
      </c>
      <c r="C67" s="6" t="s">
        <v>7</v>
      </c>
      <c r="D67" s="6" t="s">
        <v>120</v>
      </c>
      <c r="E67" s="46">
        <v>1000000</v>
      </c>
      <c r="F67" s="6">
        <v>2</v>
      </c>
      <c r="G67" s="8">
        <v>39945</v>
      </c>
      <c r="H67" s="8">
        <v>40675</v>
      </c>
      <c r="I67" s="6" t="s">
        <v>6</v>
      </c>
      <c r="J67" s="9">
        <v>5.5E-2</v>
      </c>
      <c r="K67" s="9" t="s">
        <v>206</v>
      </c>
      <c r="L67" s="9" t="s">
        <v>208</v>
      </c>
      <c r="M67" s="5" t="s">
        <v>55</v>
      </c>
      <c r="N67" s="46">
        <v>10000000000</v>
      </c>
      <c r="O67" s="169">
        <f>+N67/$E$203</f>
        <v>1279759.2005088322</v>
      </c>
      <c r="P67" s="4"/>
      <c r="Q67" s="4"/>
      <c r="R67" s="4"/>
      <c r="S67" s="4"/>
    </row>
    <row r="68" spans="1:19" x14ac:dyDescent="0.25">
      <c r="A68" s="4"/>
      <c r="B68" s="6" t="s">
        <v>7</v>
      </c>
      <c r="C68" s="6" t="s">
        <v>7</v>
      </c>
      <c r="D68" s="6" t="s">
        <v>121</v>
      </c>
      <c r="E68" s="46">
        <v>1000000</v>
      </c>
      <c r="F68" s="6">
        <v>2</v>
      </c>
      <c r="G68" s="8">
        <v>39945</v>
      </c>
      <c r="H68" s="8">
        <v>40675</v>
      </c>
      <c r="I68" s="6" t="s">
        <v>6</v>
      </c>
      <c r="J68" s="9">
        <v>5.6000000000000001E-2</v>
      </c>
      <c r="K68" s="9" t="s">
        <v>206</v>
      </c>
      <c r="L68" s="9" t="s">
        <v>208</v>
      </c>
      <c r="M68" s="5" t="s">
        <v>55</v>
      </c>
      <c r="N68" s="46">
        <v>10000000000</v>
      </c>
      <c r="O68" s="169">
        <f>+N68/$E$203</f>
        <v>1279759.2005088322</v>
      </c>
      <c r="P68" s="4"/>
      <c r="Q68" s="4"/>
      <c r="R68" s="4"/>
      <c r="S68" s="4"/>
    </row>
    <row r="69" spans="1:19" x14ac:dyDescent="0.25">
      <c r="A69" s="4"/>
      <c r="B69" s="6" t="s">
        <v>7</v>
      </c>
      <c r="C69" s="6" t="s">
        <v>7</v>
      </c>
      <c r="D69" s="6" t="s">
        <v>122</v>
      </c>
      <c r="E69" s="46">
        <v>1000000</v>
      </c>
      <c r="F69" s="6">
        <v>2</v>
      </c>
      <c r="G69" s="8">
        <v>39945</v>
      </c>
      <c r="H69" s="8">
        <v>40675</v>
      </c>
      <c r="I69" s="6" t="s">
        <v>6</v>
      </c>
      <c r="J69" s="9">
        <v>5.7000000000000002E-2</v>
      </c>
      <c r="K69" s="9" t="s">
        <v>206</v>
      </c>
      <c r="L69" s="9" t="s">
        <v>208</v>
      </c>
      <c r="M69" s="5" t="s">
        <v>55</v>
      </c>
      <c r="N69" s="46">
        <v>10000000000</v>
      </c>
      <c r="O69" s="169">
        <f>+N69/$E$203</f>
        <v>1279759.2005088322</v>
      </c>
      <c r="P69" s="4"/>
      <c r="Q69" s="4"/>
      <c r="R69" s="4"/>
      <c r="S69" s="4"/>
    </row>
    <row r="70" spans="1:19" x14ac:dyDescent="0.25">
      <c r="A70" s="4"/>
      <c r="B70" s="6" t="s">
        <v>7</v>
      </c>
      <c r="C70" s="6" t="s">
        <v>7</v>
      </c>
      <c r="D70" s="6" t="s">
        <v>123</v>
      </c>
      <c r="E70" s="46">
        <v>1000000</v>
      </c>
      <c r="F70" s="6">
        <v>2</v>
      </c>
      <c r="G70" s="8">
        <v>39945</v>
      </c>
      <c r="H70" s="8">
        <v>40675</v>
      </c>
      <c r="I70" s="6" t="s">
        <v>6</v>
      </c>
      <c r="J70" s="9">
        <v>5.8000000000000003E-2</v>
      </c>
      <c r="K70" s="9" t="s">
        <v>206</v>
      </c>
      <c r="L70" s="9" t="s">
        <v>208</v>
      </c>
      <c r="M70" s="5" t="s">
        <v>55</v>
      </c>
      <c r="N70" s="46">
        <v>10000000000</v>
      </c>
      <c r="O70" s="169">
        <f>+N70/$E$203</f>
        <v>1279759.2005088322</v>
      </c>
      <c r="P70" s="4"/>
      <c r="Q70" s="4"/>
      <c r="R70" s="4"/>
      <c r="S70" s="4"/>
    </row>
    <row r="71" spans="1:19" x14ac:dyDescent="0.25">
      <c r="A71" s="4"/>
      <c r="B71" s="6" t="s">
        <v>7</v>
      </c>
      <c r="C71" s="6" t="s">
        <v>7</v>
      </c>
      <c r="D71" s="6" t="s">
        <v>124</v>
      </c>
      <c r="E71" s="46">
        <v>1000000</v>
      </c>
      <c r="F71" s="6">
        <v>2</v>
      </c>
      <c r="G71" s="8">
        <v>39945</v>
      </c>
      <c r="H71" s="8">
        <v>40675</v>
      </c>
      <c r="I71" s="6" t="s">
        <v>6</v>
      </c>
      <c r="J71" s="9">
        <v>5.8999999999999997E-2</v>
      </c>
      <c r="K71" s="9" t="s">
        <v>206</v>
      </c>
      <c r="L71" s="9" t="s">
        <v>208</v>
      </c>
      <c r="M71" s="5" t="s">
        <v>55</v>
      </c>
      <c r="N71" s="46">
        <v>10000000000</v>
      </c>
      <c r="O71" s="169">
        <f>+N71/$E$203</f>
        <v>1279759.2005088322</v>
      </c>
      <c r="P71" s="4"/>
      <c r="Q71" s="4"/>
      <c r="R71" s="4"/>
      <c r="S71" s="4"/>
    </row>
    <row r="72" spans="1:19" x14ac:dyDescent="0.25">
      <c r="A72" s="4"/>
      <c r="B72" s="6" t="s">
        <v>7</v>
      </c>
      <c r="C72" s="6" t="s">
        <v>7</v>
      </c>
      <c r="D72" s="6" t="s">
        <v>125</v>
      </c>
      <c r="E72" s="46">
        <v>1000000</v>
      </c>
      <c r="F72" s="6">
        <v>3</v>
      </c>
      <c r="G72" s="8">
        <v>39945</v>
      </c>
      <c r="H72" s="8">
        <v>41041</v>
      </c>
      <c r="I72" s="6" t="s">
        <v>6</v>
      </c>
      <c r="J72" s="9">
        <v>6.0999999999999999E-2</v>
      </c>
      <c r="K72" s="9" t="s">
        <v>206</v>
      </c>
      <c r="L72" s="9" t="s">
        <v>208</v>
      </c>
      <c r="M72" s="5" t="s">
        <v>55</v>
      </c>
      <c r="N72" s="46">
        <v>10000000000</v>
      </c>
      <c r="O72" s="169">
        <f>+N72/$E$203</f>
        <v>1279759.2005088322</v>
      </c>
      <c r="P72" s="4"/>
      <c r="Q72" s="4"/>
      <c r="R72" s="4"/>
      <c r="S72" s="4"/>
    </row>
    <row r="73" spans="1:19" x14ac:dyDescent="0.25">
      <c r="A73" s="4"/>
      <c r="B73" s="6" t="s">
        <v>7</v>
      </c>
      <c r="C73" s="6" t="s">
        <v>7</v>
      </c>
      <c r="D73" s="6" t="s">
        <v>126</v>
      </c>
      <c r="E73" s="46">
        <v>1000000</v>
      </c>
      <c r="F73" s="6">
        <v>3</v>
      </c>
      <c r="G73" s="8">
        <v>39945</v>
      </c>
      <c r="H73" s="8">
        <v>41041</v>
      </c>
      <c r="I73" s="6" t="s">
        <v>6</v>
      </c>
      <c r="J73" s="9">
        <v>6.25E-2</v>
      </c>
      <c r="K73" s="9" t="s">
        <v>206</v>
      </c>
      <c r="L73" s="9" t="s">
        <v>208</v>
      </c>
      <c r="M73" s="5" t="s">
        <v>55</v>
      </c>
      <c r="N73" s="46">
        <v>10000000000</v>
      </c>
      <c r="O73" s="169">
        <f>+N73/$E$203</f>
        <v>1279759.2005088322</v>
      </c>
      <c r="P73" s="4"/>
      <c r="Q73" s="4"/>
      <c r="R73" s="4"/>
      <c r="S73" s="4"/>
    </row>
    <row r="74" spans="1:19" x14ac:dyDescent="0.25">
      <c r="A74" s="4"/>
      <c r="B74" s="6" t="s">
        <v>7</v>
      </c>
      <c r="C74" s="6" t="s">
        <v>7</v>
      </c>
      <c r="D74" s="6" t="s">
        <v>127</v>
      </c>
      <c r="E74" s="46">
        <v>1000000</v>
      </c>
      <c r="F74" s="6">
        <v>3</v>
      </c>
      <c r="G74" s="8">
        <v>39945</v>
      </c>
      <c r="H74" s="8">
        <v>41041</v>
      </c>
      <c r="I74" s="6" t="s">
        <v>6</v>
      </c>
      <c r="J74" s="9">
        <v>6.4000000000000001E-2</v>
      </c>
      <c r="K74" s="9" t="s">
        <v>206</v>
      </c>
      <c r="L74" s="9" t="s">
        <v>208</v>
      </c>
      <c r="M74" s="5" t="s">
        <v>55</v>
      </c>
      <c r="N74" s="46">
        <v>10000000000</v>
      </c>
      <c r="O74" s="169">
        <f>+N74/$E$203</f>
        <v>1279759.2005088322</v>
      </c>
      <c r="P74" s="4"/>
      <c r="Q74" s="4"/>
      <c r="R74" s="4"/>
      <c r="S74" s="4"/>
    </row>
    <row r="75" spans="1:19" x14ac:dyDescent="0.25">
      <c r="A75" s="4"/>
      <c r="B75" s="6" t="s">
        <v>7</v>
      </c>
      <c r="C75" s="6" t="s">
        <v>7</v>
      </c>
      <c r="D75" s="6" t="s">
        <v>128</v>
      </c>
      <c r="E75" s="46">
        <v>1000000</v>
      </c>
      <c r="F75" s="6">
        <v>3</v>
      </c>
      <c r="G75" s="8">
        <v>39945</v>
      </c>
      <c r="H75" s="8">
        <v>41041</v>
      </c>
      <c r="I75" s="6" t="s">
        <v>6</v>
      </c>
      <c r="J75" s="9">
        <v>6.5500000000000003E-2</v>
      </c>
      <c r="K75" s="9" t="s">
        <v>206</v>
      </c>
      <c r="L75" s="9" t="s">
        <v>208</v>
      </c>
      <c r="M75" s="5" t="s">
        <v>55</v>
      </c>
      <c r="N75" s="46">
        <v>10000000000</v>
      </c>
      <c r="O75" s="169">
        <f>+N75/$E$203</f>
        <v>1279759.2005088322</v>
      </c>
      <c r="P75" s="4"/>
      <c r="Q75" s="4"/>
      <c r="R75" s="4"/>
      <c r="S75" s="4"/>
    </row>
    <row r="76" spans="1:19" x14ac:dyDescent="0.25">
      <c r="A76" s="4"/>
      <c r="B76" s="6" t="s">
        <v>7</v>
      </c>
      <c r="C76" s="6" t="s">
        <v>7</v>
      </c>
      <c r="D76" s="6" t="s">
        <v>129</v>
      </c>
      <c r="E76" s="46">
        <v>1000000</v>
      </c>
      <c r="F76" s="6">
        <v>3</v>
      </c>
      <c r="G76" s="8">
        <v>39945</v>
      </c>
      <c r="H76" s="8">
        <v>41041</v>
      </c>
      <c r="I76" s="6" t="s">
        <v>6</v>
      </c>
      <c r="J76" s="9">
        <v>6.7000000000000004E-2</v>
      </c>
      <c r="K76" s="9" t="s">
        <v>206</v>
      </c>
      <c r="L76" s="9" t="s">
        <v>208</v>
      </c>
      <c r="M76" s="5" t="s">
        <v>55</v>
      </c>
      <c r="N76" s="46">
        <v>10000000000</v>
      </c>
      <c r="O76" s="169">
        <f>+N76/$E$203</f>
        <v>1279759.2005088322</v>
      </c>
      <c r="P76" s="4"/>
      <c r="Q76" s="4"/>
      <c r="R76" s="4"/>
      <c r="S76" s="4"/>
    </row>
    <row r="77" spans="1:19" x14ac:dyDescent="0.25">
      <c r="A77" s="4"/>
      <c r="B77" s="6" t="s">
        <v>7</v>
      </c>
      <c r="C77" s="6" t="s">
        <v>7</v>
      </c>
      <c r="D77" s="6" t="s">
        <v>130</v>
      </c>
      <c r="E77" s="46">
        <v>1000000</v>
      </c>
      <c r="F77" s="6">
        <v>3</v>
      </c>
      <c r="G77" s="8">
        <v>39945</v>
      </c>
      <c r="H77" s="8">
        <v>41041</v>
      </c>
      <c r="I77" s="6" t="s">
        <v>6</v>
      </c>
      <c r="J77" s="9">
        <v>6.8500000000000005E-2</v>
      </c>
      <c r="K77" s="9" t="s">
        <v>206</v>
      </c>
      <c r="L77" s="9" t="s">
        <v>208</v>
      </c>
      <c r="M77" s="5" t="s">
        <v>55</v>
      </c>
      <c r="N77" s="46">
        <v>10000000000</v>
      </c>
      <c r="O77" s="169">
        <f>+N77/$E$203</f>
        <v>1279759.2005088322</v>
      </c>
      <c r="P77" s="4"/>
      <c r="Q77" s="4"/>
      <c r="R77" s="4"/>
      <c r="S77" s="4"/>
    </row>
    <row r="78" spans="1:19" x14ac:dyDescent="0.25">
      <c r="A78" s="4"/>
      <c r="B78" s="6" t="s">
        <v>7</v>
      </c>
      <c r="C78" s="6" t="s">
        <v>7</v>
      </c>
      <c r="D78" s="6" t="s">
        <v>140</v>
      </c>
      <c r="E78" s="46">
        <v>1000000</v>
      </c>
      <c r="F78" s="6">
        <v>1</v>
      </c>
      <c r="G78" s="8">
        <v>39960</v>
      </c>
      <c r="H78" s="8" t="s">
        <v>139</v>
      </c>
      <c r="I78" s="6" t="s">
        <v>6</v>
      </c>
      <c r="J78" s="9">
        <v>0.04</v>
      </c>
      <c r="K78" s="9" t="s">
        <v>206</v>
      </c>
      <c r="L78" s="9" t="s">
        <v>208</v>
      </c>
      <c r="M78" s="5" t="s">
        <v>55</v>
      </c>
      <c r="N78" s="46">
        <v>57000000000</v>
      </c>
      <c r="O78" s="169">
        <f>+N78/$E$203</f>
        <v>7294627.4429003438</v>
      </c>
      <c r="P78" s="4"/>
      <c r="Q78" s="4"/>
      <c r="R78" s="4"/>
      <c r="S78" s="4"/>
    </row>
    <row r="79" spans="1:19" x14ac:dyDescent="0.25">
      <c r="A79" s="4"/>
      <c r="B79" s="6" t="s">
        <v>7</v>
      </c>
      <c r="C79" s="6" t="s">
        <v>7</v>
      </c>
      <c r="D79" s="6" t="s">
        <v>141</v>
      </c>
      <c r="E79" s="46">
        <v>1000000</v>
      </c>
      <c r="F79" s="6">
        <v>2</v>
      </c>
      <c r="G79" s="8">
        <v>39960</v>
      </c>
      <c r="H79" s="8">
        <v>40690</v>
      </c>
      <c r="I79" s="6" t="s">
        <v>6</v>
      </c>
      <c r="J79" s="9">
        <v>5.8000000000000003E-2</v>
      </c>
      <c r="K79" s="9" t="s">
        <v>206</v>
      </c>
      <c r="L79" s="9" t="s">
        <v>208</v>
      </c>
      <c r="M79" s="5" t="s">
        <v>55</v>
      </c>
      <c r="N79" s="46">
        <v>25000000000</v>
      </c>
      <c r="O79" s="169">
        <f>+N79/$E$203</f>
        <v>3199398.0012720805</v>
      </c>
      <c r="P79" s="4"/>
      <c r="Q79" s="4"/>
      <c r="R79" s="4"/>
      <c r="S79" s="4"/>
    </row>
    <row r="80" spans="1:19" x14ac:dyDescent="0.25">
      <c r="A80" s="4"/>
      <c r="B80" s="6" t="s">
        <v>7</v>
      </c>
      <c r="C80" s="6" t="s">
        <v>7</v>
      </c>
      <c r="D80" s="6" t="s">
        <v>142</v>
      </c>
      <c r="E80" s="46">
        <v>1000000</v>
      </c>
      <c r="F80" s="6">
        <v>2</v>
      </c>
      <c r="G80" s="8">
        <v>39960</v>
      </c>
      <c r="H80" s="8">
        <v>40690</v>
      </c>
      <c r="I80" s="6" t="s">
        <v>6</v>
      </c>
      <c r="J80" s="9">
        <v>5.8999999999999997E-2</v>
      </c>
      <c r="K80" s="9" t="s">
        <v>206</v>
      </c>
      <c r="L80" s="9" t="s">
        <v>208</v>
      </c>
      <c r="M80" s="5" t="s">
        <v>55</v>
      </c>
      <c r="N80" s="46">
        <v>35000000000</v>
      </c>
      <c r="O80" s="169">
        <f>+N80/$E$203</f>
        <v>4479157.2017809125</v>
      </c>
      <c r="P80" s="4"/>
      <c r="Q80" s="4"/>
      <c r="R80" s="4"/>
      <c r="S80" s="4"/>
    </row>
    <row r="81" spans="1:19" x14ac:dyDescent="0.25">
      <c r="A81" s="4"/>
      <c r="B81" s="6" t="s">
        <v>7</v>
      </c>
      <c r="C81" s="6" t="s">
        <v>7</v>
      </c>
      <c r="D81" s="6" t="s">
        <v>143</v>
      </c>
      <c r="E81" s="46">
        <v>1000000</v>
      </c>
      <c r="F81" s="6">
        <v>2</v>
      </c>
      <c r="G81" s="8">
        <v>39960</v>
      </c>
      <c r="H81" s="8">
        <v>40690</v>
      </c>
      <c r="I81" s="6" t="s">
        <v>6</v>
      </c>
      <c r="J81" s="9">
        <v>5.9499999999999997E-2</v>
      </c>
      <c r="K81" s="9" t="s">
        <v>206</v>
      </c>
      <c r="L81" s="9" t="s">
        <v>208</v>
      </c>
      <c r="M81" s="5" t="s">
        <v>55</v>
      </c>
      <c r="N81" s="46">
        <v>25000000000</v>
      </c>
      <c r="O81" s="169">
        <f>+N81/$E$203</f>
        <v>3199398.0012720805</v>
      </c>
      <c r="P81" s="4"/>
      <c r="Q81" s="4"/>
      <c r="R81" s="4"/>
      <c r="S81" s="4"/>
    </row>
    <row r="82" spans="1:19" x14ac:dyDescent="0.25">
      <c r="A82" s="4"/>
      <c r="B82" s="6" t="s">
        <v>7</v>
      </c>
      <c r="C82" s="6" t="s">
        <v>7</v>
      </c>
      <c r="D82" s="6" t="s">
        <v>144</v>
      </c>
      <c r="E82" s="46">
        <v>1000000</v>
      </c>
      <c r="F82" s="6">
        <v>3</v>
      </c>
      <c r="G82" s="8">
        <v>39960</v>
      </c>
      <c r="H82" s="8">
        <v>41056</v>
      </c>
      <c r="I82" s="6" t="s">
        <v>6</v>
      </c>
      <c r="J82" s="9">
        <v>6.9000000000000006E-2</v>
      </c>
      <c r="K82" s="9" t="s">
        <v>206</v>
      </c>
      <c r="L82" s="9" t="s">
        <v>208</v>
      </c>
      <c r="M82" s="5" t="s">
        <v>55</v>
      </c>
      <c r="N82" s="46">
        <v>35000000000</v>
      </c>
      <c r="O82" s="169">
        <f>+N82/$E$203</f>
        <v>4479157.2017809125</v>
      </c>
      <c r="P82" s="4"/>
      <c r="Q82" s="4"/>
      <c r="R82" s="4"/>
      <c r="S82" s="4"/>
    </row>
    <row r="83" spans="1:19" x14ac:dyDescent="0.25">
      <c r="A83" s="4"/>
      <c r="B83" s="6" t="s">
        <v>7</v>
      </c>
      <c r="C83" s="6" t="s">
        <v>7</v>
      </c>
      <c r="D83" s="6" t="s">
        <v>145</v>
      </c>
      <c r="E83" s="46">
        <v>1000000</v>
      </c>
      <c r="F83" s="6">
        <v>3</v>
      </c>
      <c r="G83" s="8">
        <v>39960</v>
      </c>
      <c r="H83" s="8">
        <v>41056</v>
      </c>
      <c r="I83" s="6" t="s">
        <v>6</v>
      </c>
      <c r="J83" s="9">
        <v>6.9500000000000006E-2</v>
      </c>
      <c r="K83" s="9" t="s">
        <v>206</v>
      </c>
      <c r="L83" s="9" t="s">
        <v>208</v>
      </c>
      <c r="M83" s="5" t="s">
        <v>55</v>
      </c>
      <c r="N83" s="46">
        <v>25000000000</v>
      </c>
      <c r="O83" s="169">
        <f>+N83/$E$203</f>
        <v>3199398.0012720805</v>
      </c>
      <c r="P83" s="4"/>
      <c r="Q83" s="4"/>
      <c r="R83" s="4"/>
      <c r="S83" s="4"/>
    </row>
    <row r="84" spans="1:19" x14ac:dyDescent="0.25">
      <c r="A84" s="4"/>
      <c r="B84" s="6" t="s">
        <v>7</v>
      </c>
      <c r="C84" s="6" t="s">
        <v>7</v>
      </c>
      <c r="D84" s="6" t="s">
        <v>131</v>
      </c>
      <c r="E84" s="46">
        <v>1000000</v>
      </c>
      <c r="F84" s="6">
        <v>2</v>
      </c>
      <c r="G84" s="8">
        <v>40087</v>
      </c>
      <c r="H84" s="8">
        <v>40817</v>
      </c>
      <c r="I84" s="6" t="s">
        <v>6</v>
      </c>
      <c r="J84" s="9">
        <v>0.05</v>
      </c>
      <c r="K84" s="9" t="s">
        <v>206</v>
      </c>
      <c r="L84" s="9" t="s">
        <v>208</v>
      </c>
      <c r="M84" s="5" t="s">
        <v>55</v>
      </c>
      <c r="N84" s="46">
        <v>50000000000</v>
      </c>
      <c r="O84" s="169">
        <f>+N84/$E$203</f>
        <v>6398796.0025441609</v>
      </c>
      <c r="P84" s="4"/>
      <c r="Q84" s="4"/>
      <c r="R84" s="4"/>
      <c r="S84" s="4"/>
    </row>
    <row r="85" spans="1:19" x14ac:dyDescent="0.25">
      <c r="A85" s="4"/>
      <c r="B85" s="6" t="s">
        <v>7</v>
      </c>
      <c r="C85" s="6" t="s">
        <v>7</v>
      </c>
      <c r="D85" s="6" t="s">
        <v>132</v>
      </c>
      <c r="E85" s="46">
        <v>1000000</v>
      </c>
      <c r="F85" s="6">
        <v>2</v>
      </c>
      <c r="G85" s="8">
        <v>40087</v>
      </c>
      <c r="H85" s="8">
        <v>40817</v>
      </c>
      <c r="I85" s="6" t="s">
        <v>6</v>
      </c>
      <c r="J85" s="9">
        <v>5.8000000000000003E-2</v>
      </c>
      <c r="K85" s="9" t="s">
        <v>206</v>
      </c>
      <c r="L85" s="9" t="s">
        <v>208</v>
      </c>
      <c r="M85" s="5" t="s">
        <v>55</v>
      </c>
      <c r="N85" s="46">
        <v>15000000000</v>
      </c>
      <c r="O85" s="169">
        <f>+N85/$E$203</f>
        <v>1919638.8007632482</v>
      </c>
      <c r="P85" s="4"/>
      <c r="Q85" s="4"/>
      <c r="R85" s="4"/>
      <c r="S85" s="4"/>
    </row>
    <row r="86" spans="1:19" x14ac:dyDescent="0.25">
      <c r="A86" s="4"/>
      <c r="B86" s="6" t="s">
        <v>7</v>
      </c>
      <c r="C86" s="6" t="s">
        <v>7</v>
      </c>
      <c r="D86" s="6" t="s">
        <v>133</v>
      </c>
      <c r="E86" s="46">
        <v>1000000</v>
      </c>
      <c r="F86" s="6">
        <v>3</v>
      </c>
      <c r="G86" s="8">
        <v>40087</v>
      </c>
      <c r="H86" s="8">
        <v>41183</v>
      </c>
      <c r="I86" s="6" t="s">
        <v>6</v>
      </c>
      <c r="J86" s="9">
        <v>6.8000000000000005E-2</v>
      </c>
      <c r="K86" s="9" t="s">
        <v>206</v>
      </c>
      <c r="L86" s="9" t="s">
        <v>208</v>
      </c>
      <c r="M86" s="5" t="s">
        <v>55</v>
      </c>
      <c r="N86" s="46">
        <v>30000000000</v>
      </c>
      <c r="O86" s="169">
        <f>+N86/$E$203</f>
        <v>3839277.6015264965</v>
      </c>
      <c r="P86" s="4"/>
      <c r="Q86" s="4"/>
      <c r="R86" s="4"/>
      <c r="S86" s="4"/>
    </row>
    <row r="87" spans="1:19" x14ac:dyDescent="0.25">
      <c r="A87" s="4"/>
      <c r="B87" s="6" t="s">
        <v>7</v>
      </c>
      <c r="C87" s="6" t="s">
        <v>7</v>
      </c>
      <c r="D87" s="6" t="s">
        <v>134</v>
      </c>
      <c r="E87" s="46">
        <v>1000000</v>
      </c>
      <c r="F87" s="6">
        <v>3</v>
      </c>
      <c r="G87" s="8">
        <v>40087</v>
      </c>
      <c r="H87" s="8">
        <v>41183</v>
      </c>
      <c r="I87" s="6" t="s">
        <v>6</v>
      </c>
      <c r="J87" s="9">
        <v>6.9500000000000006E-2</v>
      </c>
      <c r="K87" s="9" t="s">
        <v>206</v>
      </c>
      <c r="L87" s="9" t="s">
        <v>208</v>
      </c>
      <c r="M87" s="5" t="s">
        <v>55</v>
      </c>
      <c r="N87" s="46">
        <v>50000000000</v>
      </c>
      <c r="O87" s="169">
        <f>+N87/$E$203</f>
        <v>6398796.0025441609</v>
      </c>
      <c r="P87" s="4"/>
      <c r="Q87" s="4"/>
      <c r="R87" s="4"/>
      <c r="S87" s="4"/>
    </row>
    <row r="88" spans="1:19" x14ac:dyDescent="0.25">
      <c r="A88" s="4"/>
      <c r="B88" s="6" t="s">
        <v>7</v>
      </c>
      <c r="C88" s="6" t="s">
        <v>7</v>
      </c>
      <c r="D88" s="6" t="s">
        <v>135</v>
      </c>
      <c r="E88" s="46">
        <v>1000000</v>
      </c>
      <c r="F88" s="6">
        <v>3</v>
      </c>
      <c r="G88" s="8">
        <v>40087</v>
      </c>
      <c r="H88" s="8">
        <v>41183</v>
      </c>
      <c r="I88" s="6" t="s">
        <v>6</v>
      </c>
      <c r="J88" s="9">
        <v>7.0000000000000007E-2</v>
      </c>
      <c r="K88" s="9" t="s">
        <v>206</v>
      </c>
      <c r="L88" s="9" t="s">
        <v>208</v>
      </c>
      <c r="M88" s="5" t="s">
        <v>55</v>
      </c>
      <c r="N88" s="46">
        <v>50000000000</v>
      </c>
      <c r="O88" s="169">
        <f>+N88/$E$203</f>
        <v>6398796.0025441609</v>
      </c>
      <c r="P88" s="4"/>
      <c r="Q88" s="4"/>
      <c r="R88" s="4"/>
      <c r="S88" s="4"/>
    </row>
    <row r="89" spans="1:19" x14ac:dyDescent="0.25">
      <c r="A89" s="4"/>
      <c r="B89" s="6" t="s">
        <v>7</v>
      </c>
      <c r="C89" s="6" t="s">
        <v>7</v>
      </c>
      <c r="D89" s="6" t="s">
        <v>136</v>
      </c>
      <c r="E89" s="46">
        <v>1000000</v>
      </c>
      <c r="F89" s="6">
        <v>4</v>
      </c>
      <c r="G89" s="8">
        <v>40087</v>
      </c>
      <c r="H89" s="8">
        <v>41548</v>
      </c>
      <c r="I89" s="6" t="s">
        <v>6</v>
      </c>
      <c r="J89" s="9">
        <v>7.9000000000000001E-2</v>
      </c>
      <c r="K89" s="9" t="s">
        <v>206</v>
      </c>
      <c r="L89" s="9" t="s">
        <v>208</v>
      </c>
      <c r="M89" s="5" t="s">
        <v>55</v>
      </c>
      <c r="N89" s="46">
        <v>20000000000</v>
      </c>
      <c r="O89" s="169">
        <f>+N89/$E$203</f>
        <v>2559518.4010176645</v>
      </c>
      <c r="P89" s="4"/>
      <c r="Q89" s="4"/>
      <c r="R89" s="4"/>
      <c r="S89" s="4"/>
    </row>
    <row r="90" spans="1:19" x14ac:dyDescent="0.25">
      <c r="A90" s="4"/>
      <c r="B90" s="6" t="s">
        <v>7</v>
      </c>
      <c r="C90" s="6" t="s">
        <v>7</v>
      </c>
      <c r="D90" s="6" t="s">
        <v>137</v>
      </c>
      <c r="E90" s="46">
        <v>1000000</v>
      </c>
      <c r="F90" s="6">
        <v>4</v>
      </c>
      <c r="G90" s="8">
        <v>40087</v>
      </c>
      <c r="H90" s="8">
        <v>41548</v>
      </c>
      <c r="I90" s="6" t="s">
        <v>6</v>
      </c>
      <c r="J90" s="9">
        <v>7.9500000000000001E-2</v>
      </c>
      <c r="K90" s="9" t="s">
        <v>206</v>
      </c>
      <c r="L90" s="9" t="s">
        <v>208</v>
      </c>
      <c r="M90" s="5" t="s">
        <v>55</v>
      </c>
      <c r="N90" s="46">
        <v>50000000000</v>
      </c>
      <c r="O90" s="169">
        <f>+N90/$E$203</f>
        <v>6398796.0025441609</v>
      </c>
      <c r="P90" s="4"/>
      <c r="Q90" s="4"/>
      <c r="R90" s="4"/>
      <c r="S90" s="4"/>
    </row>
    <row r="91" spans="1:19" x14ac:dyDescent="0.25">
      <c r="A91" s="4"/>
      <c r="B91" s="6" t="s">
        <v>7</v>
      </c>
      <c r="C91" s="6" t="s">
        <v>7</v>
      </c>
      <c r="D91" s="6" t="s">
        <v>138</v>
      </c>
      <c r="E91" s="46">
        <v>1000000</v>
      </c>
      <c r="F91" s="6">
        <v>4</v>
      </c>
      <c r="G91" s="8">
        <v>40087</v>
      </c>
      <c r="H91" s="8">
        <v>41548</v>
      </c>
      <c r="I91" s="6" t="s">
        <v>6</v>
      </c>
      <c r="J91" s="9">
        <v>0.08</v>
      </c>
      <c r="K91" s="9" t="s">
        <v>206</v>
      </c>
      <c r="L91" s="9" t="s">
        <v>208</v>
      </c>
      <c r="M91" s="5" t="s">
        <v>55</v>
      </c>
      <c r="N91" s="46">
        <v>30000000000</v>
      </c>
      <c r="O91" s="169">
        <f>+N91/$E$203</f>
        <v>3839277.6015264965</v>
      </c>
      <c r="P91" s="4"/>
      <c r="Q91" s="4"/>
      <c r="R91" s="4"/>
      <c r="S91" s="4"/>
    </row>
    <row r="92" spans="1:19" x14ac:dyDescent="0.25">
      <c r="A92" s="4"/>
      <c r="B92" s="6" t="s">
        <v>7</v>
      </c>
      <c r="C92" s="6" t="s">
        <v>7</v>
      </c>
      <c r="D92" s="6" t="s">
        <v>100</v>
      </c>
      <c r="E92" s="46">
        <v>1000000</v>
      </c>
      <c r="F92" s="6">
        <v>1</v>
      </c>
      <c r="G92" s="8">
        <v>40263</v>
      </c>
      <c r="H92" s="8">
        <v>40628</v>
      </c>
      <c r="I92" s="6" t="s">
        <v>6</v>
      </c>
      <c r="J92" s="9">
        <v>3.7999999999999999E-2</v>
      </c>
      <c r="K92" s="9" t="s">
        <v>206</v>
      </c>
      <c r="L92" s="9" t="s">
        <v>208</v>
      </c>
      <c r="M92" s="5" t="s">
        <v>55</v>
      </c>
      <c r="N92" s="46">
        <v>15000000000</v>
      </c>
      <c r="O92" s="169">
        <f>+N92/$E$203</f>
        <v>1919638.8007632482</v>
      </c>
      <c r="P92" s="4"/>
      <c r="Q92" s="4"/>
      <c r="R92" s="4"/>
      <c r="S92" s="4"/>
    </row>
    <row r="93" spans="1:19" x14ac:dyDescent="0.25">
      <c r="A93" s="4"/>
      <c r="B93" s="6" t="s">
        <v>7</v>
      </c>
      <c r="C93" s="6" t="s">
        <v>7</v>
      </c>
      <c r="D93" s="6" t="s">
        <v>101</v>
      </c>
      <c r="E93" s="46">
        <v>1000000</v>
      </c>
      <c r="F93" s="6">
        <v>1</v>
      </c>
      <c r="G93" s="8">
        <v>40263</v>
      </c>
      <c r="H93" s="8">
        <v>40628</v>
      </c>
      <c r="I93" s="6" t="s">
        <v>6</v>
      </c>
      <c r="J93" s="9">
        <v>3.85E-2</v>
      </c>
      <c r="K93" s="9" t="s">
        <v>206</v>
      </c>
      <c r="L93" s="9" t="s">
        <v>208</v>
      </c>
      <c r="M93" s="5" t="s">
        <v>55</v>
      </c>
      <c r="N93" s="46">
        <v>15000000000</v>
      </c>
      <c r="O93" s="169">
        <f>+N93/$E$203</f>
        <v>1919638.8007632482</v>
      </c>
      <c r="P93" s="4"/>
      <c r="Q93" s="4"/>
      <c r="R93" s="4"/>
      <c r="S93" s="4"/>
    </row>
    <row r="94" spans="1:19" x14ac:dyDescent="0.25">
      <c r="A94" s="4"/>
      <c r="B94" s="6" t="s">
        <v>7</v>
      </c>
      <c r="C94" s="6" t="s">
        <v>7</v>
      </c>
      <c r="D94" s="6" t="s">
        <v>102</v>
      </c>
      <c r="E94" s="46">
        <v>1000000</v>
      </c>
      <c r="F94" s="6">
        <v>1</v>
      </c>
      <c r="G94" s="8">
        <v>40263</v>
      </c>
      <c r="H94" s="8">
        <v>40628</v>
      </c>
      <c r="I94" s="6" t="s">
        <v>6</v>
      </c>
      <c r="J94" s="9">
        <v>0.04</v>
      </c>
      <c r="K94" s="9" t="s">
        <v>206</v>
      </c>
      <c r="L94" s="9" t="s">
        <v>208</v>
      </c>
      <c r="M94" s="5" t="s">
        <v>55</v>
      </c>
      <c r="N94" s="46">
        <v>100000000000</v>
      </c>
      <c r="O94" s="169">
        <f>+N94/$E$203</f>
        <v>12797592.005088322</v>
      </c>
      <c r="P94" s="4"/>
      <c r="Q94" s="4"/>
      <c r="R94" s="4"/>
      <c r="S94" s="4"/>
    </row>
    <row r="95" spans="1:19" x14ac:dyDescent="0.25">
      <c r="A95" s="4"/>
      <c r="B95" s="6" t="s">
        <v>7</v>
      </c>
      <c r="C95" s="6" t="s">
        <v>7</v>
      </c>
      <c r="D95" s="6" t="s">
        <v>103</v>
      </c>
      <c r="E95" s="46">
        <v>1000000</v>
      </c>
      <c r="F95" s="6">
        <v>2</v>
      </c>
      <c r="G95" s="8">
        <v>40263</v>
      </c>
      <c r="H95" s="8">
        <v>40994</v>
      </c>
      <c r="I95" s="6" t="s">
        <v>6</v>
      </c>
      <c r="J95" s="9">
        <v>5.7000000000000002E-2</v>
      </c>
      <c r="K95" s="9" t="s">
        <v>206</v>
      </c>
      <c r="L95" s="9" t="s">
        <v>208</v>
      </c>
      <c r="M95" s="5" t="s">
        <v>55</v>
      </c>
      <c r="N95" s="46">
        <v>20000000000</v>
      </c>
      <c r="O95" s="169">
        <f>+N95/$E$203</f>
        <v>2559518.4010176645</v>
      </c>
      <c r="P95" s="4"/>
      <c r="Q95" s="4"/>
      <c r="R95" s="4"/>
      <c r="S95" s="4"/>
    </row>
    <row r="96" spans="1:19" x14ac:dyDescent="0.25">
      <c r="A96" s="4"/>
      <c r="B96" s="6" t="s">
        <v>7</v>
      </c>
      <c r="C96" s="6" t="s">
        <v>7</v>
      </c>
      <c r="D96" s="6" t="s">
        <v>104</v>
      </c>
      <c r="E96" s="46">
        <v>1000000</v>
      </c>
      <c r="F96" s="6">
        <v>2</v>
      </c>
      <c r="G96" s="8">
        <v>40263</v>
      </c>
      <c r="H96" s="8">
        <v>40994</v>
      </c>
      <c r="I96" s="6" t="s">
        <v>6</v>
      </c>
      <c r="J96" s="9">
        <v>5.8000000000000003E-2</v>
      </c>
      <c r="K96" s="9" t="s">
        <v>206</v>
      </c>
      <c r="L96" s="9" t="s">
        <v>208</v>
      </c>
      <c r="M96" s="5" t="s">
        <v>55</v>
      </c>
      <c r="N96" s="46">
        <v>20000000000</v>
      </c>
      <c r="O96" s="169">
        <f>+N96/$E$203</f>
        <v>2559518.4010176645</v>
      </c>
      <c r="P96" s="4"/>
      <c r="Q96" s="4"/>
      <c r="R96" s="4"/>
      <c r="S96" s="4"/>
    </row>
    <row r="97" spans="1:19" x14ac:dyDescent="0.25">
      <c r="A97" s="4"/>
      <c r="B97" s="6" t="s">
        <v>7</v>
      </c>
      <c r="C97" s="6" t="s">
        <v>7</v>
      </c>
      <c r="D97" s="6" t="s">
        <v>105</v>
      </c>
      <c r="E97" s="46">
        <v>1000000</v>
      </c>
      <c r="F97" s="6">
        <v>2</v>
      </c>
      <c r="G97" s="8">
        <v>40263</v>
      </c>
      <c r="H97" s="8">
        <v>40994</v>
      </c>
      <c r="I97" s="6" t="s">
        <v>6</v>
      </c>
      <c r="J97" s="9">
        <v>5.8500000000000003E-2</v>
      </c>
      <c r="K97" s="9" t="s">
        <v>206</v>
      </c>
      <c r="L97" s="9" t="s">
        <v>208</v>
      </c>
      <c r="M97" s="5" t="s">
        <v>55</v>
      </c>
      <c r="N97" s="46">
        <v>20000000000</v>
      </c>
      <c r="O97" s="169">
        <f>+N97/$E$203</f>
        <v>2559518.4010176645</v>
      </c>
      <c r="P97" s="4"/>
      <c r="Q97" s="4"/>
      <c r="R97" s="4"/>
      <c r="S97" s="4"/>
    </row>
    <row r="98" spans="1:19" x14ac:dyDescent="0.25">
      <c r="A98" s="4"/>
      <c r="B98" s="6" t="s">
        <v>7</v>
      </c>
      <c r="C98" s="6" t="s">
        <v>7</v>
      </c>
      <c r="D98" s="6" t="s">
        <v>106</v>
      </c>
      <c r="E98" s="46">
        <v>1000000</v>
      </c>
      <c r="F98" s="6">
        <v>2</v>
      </c>
      <c r="G98" s="8">
        <v>40263</v>
      </c>
      <c r="H98" s="8">
        <v>40994</v>
      </c>
      <c r="I98" s="6" t="s">
        <v>6</v>
      </c>
      <c r="J98" s="9">
        <v>5.8999999999999997E-2</v>
      </c>
      <c r="K98" s="9" t="s">
        <v>206</v>
      </c>
      <c r="L98" s="9" t="s">
        <v>208</v>
      </c>
      <c r="M98" s="5" t="s">
        <v>55</v>
      </c>
      <c r="N98" s="46">
        <v>10000000000</v>
      </c>
      <c r="O98" s="169">
        <f>+N98/$E$203</f>
        <v>1279759.2005088322</v>
      </c>
      <c r="P98" s="4"/>
      <c r="Q98" s="4"/>
      <c r="R98" s="4"/>
      <c r="S98" s="4"/>
    </row>
    <row r="99" spans="1:19" x14ac:dyDescent="0.25">
      <c r="A99" s="4"/>
      <c r="B99" s="6" t="s">
        <v>7</v>
      </c>
      <c r="C99" s="6" t="s">
        <v>7</v>
      </c>
      <c r="D99" s="6" t="s">
        <v>107</v>
      </c>
      <c r="E99" s="46">
        <v>1000000</v>
      </c>
      <c r="F99" s="6">
        <v>2</v>
      </c>
      <c r="G99" s="8">
        <v>40263</v>
      </c>
      <c r="H99" s="8">
        <v>40994</v>
      </c>
      <c r="I99" s="6" t="s">
        <v>6</v>
      </c>
      <c r="J99" s="9">
        <v>0.06</v>
      </c>
      <c r="K99" s="9" t="s">
        <v>206</v>
      </c>
      <c r="L99" s="9" t="s">
        <v>208</v>
      </c>
      <c r="M99" s="5" t="s">
        <v>55</v>
      </c>
      <c r="N99" s="46">
        <v>2500000000</v>
      </c>
      <c r="O99" s="169">
        <f>+N99/$E$203</f>
        <v>319939.80012720806</v>
      </c>
      <c r="P99" s="4"/>
      <c r="Q99" s="4"/>
      <c r="R99" s="4"/>
      <c r="S99" s="4"/>
    </row>
    <row r="100" spans="1:19" x14ac:dyDescent="0.25">
      <c r="A100" s="4"/>
      <c r="B100" s="6" t="s">
        <v>7</v>
      </c>
      <c r="C100" s="6" t="s">
        <v>7</v>
      </c>
      <c r="D100" s="6" t="s">
        <v>108</v>
      </c>
      <c r="E100" s="46">
        <v>1000000</v>
      </c>
      <c r="F100" s="6">
        <v>3</v>
      </c>
      <c r="G100" s="8">
        <v>40263</v>
      </c>
      <c r="H100" s="8">
        <v>41359</v>
      </c>
      <c r="I100" s="6" t="s">
        <v>6</v>
      </c>
      <c r="J100" s="9">
        <v>6.9500000000000006E-2</v>
      </c>
      <c r="K100" s="9" t="s">
        <v>206</v>
      </c>
      <c r="L100" s="9" t="s">
        <v>208</v>
      </c>
      <c r="M100" s="5" t="s">
        <v>55</v>
      </c>
      <c r="N100" s="46">
        <v>35000000000</v>
      </c>
      <c r="O100" s="169">
        <f>+N100/$E$203</f>
        <v>4479157.2017809125</v>
      </c>
      <c r="P100" s="4"/>
      <c r="Q100" s="4"/>
      <c r="R100" s="4"/>
      <c r="S100" s="4"/>
    </row>
    <row r="101" spans="1:19" x14ac:dyDescent="0.25">
      <c r="A101" s="4"/>
      <c r="B101" s="6" t="s">
        <v>7</v>
      </c>
      <c r="C101" s="6" t="s">
        <v>7</v>
      </c>
      <c r="D101" s="6" t="s">
        <v>109</v>
      </c>
      <c r="E101" s="46">
        <v>1000000</v>
      </c>
      <c r="F101" s="6">
        <v>4</v>
      </c>
      <c r="G101" s="8">
        <v>40263</v>
      </c>
      <c r="H101" s="8">
        <v>41724</v>
      </c>
      <c r="I101" s="6" t="s">
        <v>6</v>
      </c>
      <c r="J101" s="9">
        <v>7.9500000000000001E-2</v>
      </c>
      <c r="K101" s="9" t="s">
        <v>206</v>
      </c>
      <c r="L101" s="9" t="s">
        <v>208</v>
      </c>
      <c r="M101" s="5" t="s">
        <v>55</v>
      </c>
      <c r="N101" s="46">
        <v>35000000000</v>
      </c>
      <c r="O101" s="169">
        <f>+N101/$E$203</f>
        <v>4479157.2017809125</v>
      </c>
      <c r="P101" s="4"/>
      <c r="Q101" s="4"/>
      <c r="R101" s="4"/>
      <c r="S101" s="4"/>
    </row>
    <row r="102" spans="1:19" x14ac:dyDescent="0.25">
      <c r="A102" s="4"/>
      <c r="B102" s="6" t="s">
        <v>7</v>
      </c>
      <c r="C102" s="6" t="s">
        <v>7</v>
      </c>
      <c r="D102" s="6" t="s">
        <v>110</v>
      </c>
      <c r="E102" s="46">
        <v>1000000</v>
      </c>
      <c r="F102" s="6">
        <v>4</v>
      </c>
      <c r="G102" s="8">
        <v>40263</v>
      </c>
      <c r="H102" s="8">
        <v>41724</v>
      </c>
      <c r="I102" s="6" t="s">
        <v>6</v>
      </c>
      <c r="J102" s="9">
        <v>0.08</v>
      </c>
      <c r="K102" s="9" t="s">
        <v>206</v>
      </c>
      <c r="L102" s="9" t="s">
        <v>208</v>
      </c>
      <c r="M102" s="5" t="s">
        <v>55</v>
      </c>
      <c r="N102" s="46">
        <v>50000000000</v>
      </c>
      <c r="O102" s="169">
        <f>+N102/$E$203</f>
        <v>6398796.0025441609</v>
      </c>
      <c r="P102" s="4"/>
      <c r="Q102" s="4"/>
      <c r="R102" s="4"/>
      <c r="S102" s="4"/>
    </row>
    <row r="103" spans="1:19" x14ac:dyDescent="0.25">
      <c r="A103" s="4"/>
      <c r="B103" s="6" t="s">
        <v>7</v>
      </c>
      <c r="C103" s="6" t="s">
        <v>7</v>
      </c>
      <c r="D103" s="6" t="s">
        <v>111</v>
      </c>
      <c r="E103" s="46">
        <v>1000000</v>
      </c>
      <c r="F103" s="6">
        <v>5</v>
      </c>
      <c r="G103" s="8">
        <v>40263</v>
      </c>
      <c r="H103" s="8">
        <v>42089</v>
      </c>
      <c r="I103" s="6" t="s">
        <v>6</v>
      </c>
      <c r="J103" s="9">
        <v>0.09</v>
      </c>
      <c r="K103" s="9" t="s">
        <v>206</v>
      </c>
      <c r="L103" s="9" t="s">
        <v>208</v>
      </c>
      <c r="M103" s="5" t="s">
        <v>55</v>
      </c>
      <c r="N103" s="46">
        <v>51000000000</v>
      </c>
      <c r="O103" s="169">
        <f>+N103/$E$203</f>
        <v>6526771.9225950446</v>
      </c>
      <c r="P103" s="4"/>
      <c r="Q103" s="4"/>
      <c r="R103" s="4"/>
      <c r="S103" s="4"/>
    </row>
    <row r="104" spans="1:19" x14ac:dyDescent="0.25">
      <c r="A104" s="4"/>
      <c r="B104" s="6" t="s">
        <v>7</v>
      </c>
      <c r="C104" s="6" t="s">
        <v>7</v>
      </c>
      <c r="D104" s="6" t="s">
        <v>112</v>
      </c>
      <c r="E104" s="46">
        <v>1000000</v>
      </c>
      <c r="F104" s="6">
        <v>3</v>
      </c>
      <c r="G104" s="8">
        <v>40354</v>
      </c>
      <c r="H104" s="8">
        <v>41450</v>
      </c>
      <c r="I104" s="6" t="s">
        <v>6</v>
      </c>
      <c r="J104" s="9">
        <v>7.0999999999999994E-2</v>
      </c>
      <c r="K104" s="9" t="s">
        <v>206</v>
      </c>
      <c r="L104" s="9" t="s">
        <v>208</v>
      </c>
      <c r="M104" s="5" t="s">
        <v>55</v>
      </c>
      <c r="N104" s="46">
        <v>25000000000</v>
      </c>
      <c r="O104" s="169">
        <f>+N104/$E$203</f>
        <v>3199398.0012720805</v>
      </c>
      <c r="P104" s="4"/>
      <c r="Q104" s="4"/>
      <c r="R104" s="4"/>
      <c r="S104" s="4"/>
    </row>
    <row r="105" spans="1:19" x14ac:dyDescent="0.25">
      <c r="A105" s="4"/>
      <c r="B105" s="6" t="s">
        <v>7</v>
      </c>
      <c r="C105" s="6" t="s">
        <v>7</v>
      </c>
      <c r="D105" s="6" t="s">
        <v>113</v>
      </c>
      <c r="E105" s="46">
        <v>1000000</v>
      </c>
      <c r="F105" s="6">
        <v>3</v>
      </c>
      <c r="G105" s="8">
        <v>40354</v>
      </c>
      <c r="H105" s="8">
        <v>41450</v>
      </c>
      <c r="I105" s="6" t="s">
        <v>6</v>
      </c>
      <c r="J105" s="9">
        <v>7.1999999999999995E-2</v>
      </c>
      <c r="K105" s="9" t="s">
        <v>206</v>
      </c>
      <c r="L105" s="9" t="s">
        <v>208</v>
      </c>
      <c r="M105" s="5" t="s">
        <v>55</v>
      </c>
      <c r="N105" s="46">
        <v>10000000000</v>
      </c>
      <c r="O105" s="169">
        <f>+N105/$E$203</f>
        <v>1279759.2005088322</v>
      </c>
      <c r="P105" s="4"/>
      <c r="Q105" s="4"/>
      <c r="R105" s="4"/>
      <c r="S105" s="4"/>
    </row>
    <row r="106" spans="1:19" x14ac:dyDescent="0.25">
      <c r="A106" s="4"/>
      <c r="B106" s="6" t="s">
        <v>7</v>
      </c>
      <c r="C106" s="6" t="s">
        <v>7</v>
      </c>
      <c r="D106" s="6" t="s">
        <v>57</v>
      </c>
      <c r="E106" s="46">
        <v>1000000</v>
      </c>
      <c r="F106" s="6">
        <v>2.5</v>
      </c>
      <c r="G106" s="8">
        <v>40994</v>
      </c>
      <c r="H106" s="8">
        <v>41908</v>
      </c>
      <c r="I106" s="6" t="s">
        <v>6</v>
      </c>
      <c r="J106" s="9">
        <v>6.9900000000000004E-2</v>
      </c>
      <c r="K106" s="9" t="s">
        <v>206</v>
      </c>
      <c r="L106" s="9" t="s">
        <v>208</v>
      </c>
      <c r="M106" s="5" t="s">
        <v>55</v>
      </c>
      <c r="N106" s="46">
        <v>5000000000</v>
      </c>
      <c r="O106" s="169">
        <f>+N106/$E$203</f>
        <v>639879.60025441612</v>
      </c>
      <c r="P106" s="4"/>
      <c r="Q106" s="4"/>
      <c r="R106" s="4"/>
      <c r="S106" s="4"/>
    </row>
    <row r="107" spans="1:19" x14ac:dyDescent="0.25">
      <c r="A107" s="4"/>
      <c r="B107" s="6" t="s">
        <v>7</v>
      </c>
      <c r="C107" s="6" t="s">
        <v>7</v>
      </c>
      <c r="D107" s="6" t="s">
        <v>58</v>
      </c>
      <c r="E107" s="46">
        <v>1000000</v>
      </c>
      <c r="F107" s="6">
        <v>2.5</v>
      </c>
      <c r="G107" s="8">
        <v>40994</v>
      </c>
      <c r="H107" s="8">
        <v>41908</v>
      </c>
      <c r="I107" s="6" t="s">
        <v>6</v>
      </c>
      <c r="J107" s="9">
        <v>7.4999999999999997E-2</v>
      </c>
      <c r="K107" s="9" t="s">
        <v>206</v>
      </c>
      <c r="L107" s="9" t="s">
        <v>208</v>
      </c>
      <c r="M107" s="5" t="s">
        <v>55</v>
      </c>
      <c r="N107" s="46">
        <v>5000000000</v>
      </c>
      <c r="O107" s="169">
        <f>+N107/$E$203</f>
        <v>639879.60025441612</v>
      </c>
      <c r="P107" s="4"/>
      <c r="Q107" s="4"/>
      <c r="R107" s="4"/>
      <c r="S107" s="4"/>
    </row>
    <row r="108" spans="1:19" x14ac:dyDescent="0.25">
      <c r="A108" s="4"/>
      <c r="B108" s="6" t="s">
        <v>7</v>
      </c>
      <c r="C108" s="6" t="s">
        <v>7</v>
      </c>
      <c r="D108" s="6" t="s">
        <v>59</v>
      </c>
      <c r="E108" s="46">
        <v>1000000</v>
      </c>
      <c r="F108" s="6">
        <v>2.7</v>
      </c>
      <c r="G108" s="8">
        <v>40994</v>
      </c>
      <c r="H108" s="8">
        <v>41969</v>
      </c>
      <c r="I108" s="6" t="s">
        <v>6</v>
      </c>
      <c r="J108" s="9">
        <v>7.2400000000000006E-2</v>
      </c>
      <c r="K108" s="9" t="s">
        <v>206</v>
      </c>
      <c r="L108" s="9" t="s">
        <v>208</v>
      </c>
      <c r="M108" s="5" t="s">
        <v>55</v>
      </c>
      <c r="N108" s="46">
        <v>12500000000</v>
      </c>
      <c r="O108" s="169">
        <f>+N108/$E$203</f>
        <v>1599699.0006360402</v>
      </c>
      <c r="P108" s="4"/>
      <c r="Q108" s="4"/>
      <c r="R108" s="4"/>
      <c r="S108" s="4"/>
    </row>
    <row r="109" spans="1:19" x14ac:dyDescent="0.25">
      <c r="A109" s="4"/>
      <c r="B109" s="6" t="s">
        <v>7</v>
      </c>
      <c r="C109" s="6" t="s">
        <v>7</v>
      </c>
      <c r="D109" s="6" t="s">
        <v>60</v>
      </c>
      <c r="E109" s="46">
        <v>1000000</v>
      </c>
      <c r="F109" s="6">
        <v>2.7</v>
      </c>
      <c r="G109" s="8">
        <v>40994</v>
      </c>
      <c r="H109" s="8">
        <v>41969</v>
      </c>
      <c r="I109" s="6" t="s">
        <v>6</v>
      </c>
      <c r="J109" s="9">
        <v>7.7499999999999999E-2</v>
      </c>
      <c r="K109" s="9" t="s">
        <v>206</v>
      </c>
      <c r="L109" s="9" t="s">
        <v>208</v>
      </c>
      <c r="M109" s="5" t="s">
        <v>55</v>
      </c>
      <c r="N109" s="46">
        <v>10000000000</v>
      </c>
      <c r="O109" s="169">
        <f>+N109/$E$203</f>
        <v>1279759.2005088322</v>
      </c>
      <c r="P109" s="4"/>
      <c r="Q109" s="4"/>
      <c r="R109" s="4"/>
      <c r="S109" s="4"/>
    </row>
    <row r="110" spans="1:19" x14ac:dyDescent="0.25">
      <c r="A110" s="4"/>
      <c r="B110" s="6" t="s">
        <v>7</v>
      </c>
      <c r="C110" s="6" t="s">
        <v>7</v>
      </c>
      <c r="D110" s="6" t="s">
        <v>61</v>
      </c>
      <c r="E110" s="46">
        <v>1000000</v>
      </c>
      <c r="F110" s="6">
        <v>3.25</v>
      </c>
      <c r="G110" s="8">
        <v>40994</v>
      </c>
      <c r="H110" s="8">
        <v>42181</v>
      </c>
      <c r="I110" s="6" t="s">
        <v>6</v>
      </c>
      <c r="J110" s="9">
        <v>7.7399999999999997E-2</v>
      </c>
      <c r="K110" s="9" t="s">
        <v>206</v>
      </c>
      <c r="L110" s="9" t="s">
        <v>208</v>
      </c>
      <c r="M110" s="5" t="s">
        <v>55</v>
      </c>
      <c r="N110" s="46">
        <v>15000000000</v>
      </c>
      <c r="O110" s="169">
        <f>+N110/$E$203</f>
        <v>1919638.8007632482</v>
      </c>
      <c r="P110" s="4"/>
      <c r="Q110" s="4"/>
      <c r="R110" s="4"/>
      <c r="S110" s="4"/>
    </row>
    <row r="111" spans="1:19" x14ac:dyDescent="0.25">
      <c r="A111" s="4"/>
      <c r="B111" s="6" t="s">
        <v>7</v>
      </c>
      <c r="C111" s="6" t="s">
        <v>7</v>
      </c>
      <c r="D111" s="6" t="s">
        <v>62</v>
      </c>
      <c r="E111" s="46">
        <v>1000000</v>
      </c>
      <c r="F111" s="6">
        <v>3.25</v>
      </c>
      <c r="G111" s="8">
        <v>40994</v>
      </c>
      <c r="H111" s="8">
        <v>42181</v>
      </c>
      <c r="I111" s="6" t="s">
        <v>6</v>
      </c>
      <c r="J111" s="9">
        <v>8.2500000000000004E-2</v>
      </c>
      <c r="K111" s="9" t="s">
        <v>206</v>
      </c>
      <c r="L111" s="9" t="s">
        <v>208</v>
      </c>
      <c r="M111" s="5" t="s">
        <v>55</v>
      </c>
      <c r="N111" s="46">
        <v>10000000000</v>
      </c>
      <c r="O111" s="169">
        <f>+N111/$E$203</f>
        <v>1279759.2005088322</v>
      </c>
      <c r="P111" s="4"/>
      <c r="Q111" s="4"/>
      <c r="R111" s="4"/>
      <c r="S111" s="4"/>
    </row>
    <row r="112" spans="1:19" x14ac:dyDescent="0.25">
      <c r="A112" s="4"/>
      <c r="B112" s="6" t="s">
        <v>7</v>
      </c>
      <c r="C112" s="6" t="s">
        <v>7</v>
      </c>
      <c r="D112" s="6" t="s">
        <v>63</v>
      </c>
      <c r="E112" s="46">
        <v>1000000</v>
      </c>
      <c r="F112" s="6">
        <v>3.5</v>
      </c>
      <c r="G112" s="8">
        <v>40994</v>
      </c>
      <c r="H112" s="8">
        <v>42273</v>
      </c>
      <c r="I112" s="6" t="s">
        <v>6</v>
      </c>
      <c r="J112" s="9">
        <v>7.9899999999999999E-2</v>
      </c>
      <c r="K112" s="9" t="s">
        <v>206</v>
      </c>
      <c r="L112" s="9" t="s">
        <v>208</v>
      </c>
      <c r="M112" s="5" t="s">
        <v>55</v>
      </c>
      <c r="N112" s="46">
        <v>20000000000</v>
      </c>
      <c r="O112" s="169">
        <f>+N112/$E$203</f>
        <v>2559518.4010176645</v>
      </c>
      <c r="P112" s="4"/>
      <c r="Q112" s="4"/>
      <c r="R112" s="4"/>
      <c r="S112" s="4"/>
    </row>
    <row r="113" spans="1:19" x14ac:dyDescent="0.25">
      <c r="A113" s="4"/>
      <c r="B113" s="6" t="s">
        <v>7</v>
      </c>
      <c r="C113" s="6" t="s">
        <v>7</v>
      </c>
      <c r="D113" s="6" t="s">
        <v>64</v>
      </c>
      <c r="E113" s="46">
        <v>1000000</v>
      </c>
      <c r="F113" s="6">
        <v>3.5</v>
      </c>
      <c r="G113" s="8">
        <v>40994</v>
      </c>
      <c r="H113" s="8">
        <v>42273</v>
      </c>
      <c r="I113" s="6" t="s">
        <v>6</v>
      </c>
      <c r="J113" s="9">
        <v>8.5000000000000006E-2</v>
      </c>
      <c r="K113" s="9" t="s">
        <v>206</v>
      </c>
      <c r="L113" s="9" t="s">
        <v>208</v>
      </c>
      <c r="M113" s="5" t="s">
        <v>55</v>
      </c>
      <c r="N113" s="46">
        <v>5000000000</v>
      </c>
      <c r="O113" s="169">
        <f>+N113/$E$203</f>
        <v>639879.60025441612</v>
      </c>
      <c r="P113" s="4"/>
      <c r="Q113" s="4"/>
      <c r="R113" s="4"/>
      <c r="S113" s="4"/>
    </row>
    <row r="114" spans="1:19" x14ac:dyDescent="0.25">
      <c r="A114" s="4"/>
      <c r="B114" s="6" t="s">
        <v>7</v>
      </c>
      <c r="C114" s="6" t="s">
        <v>7</v>
      </c>
      <c r="D114" s="6" t="s">
        <v>65</v>
      </c>
      <c r="E114" s="46">
        <v>1000000</v>
      </c>
      <c r="F114" s="6">
        <v>3.7</v>
      </c>
      <c r="G114" s="8">
        <v>40994</v>
      </c>
      <c r="H114" s="8">
        <v>42334</v>
      </c>
      <c r="I114" s="6" t="s">
        <v>6</v>
      </c>
      <c r="J114" s="9">
        <v>8.2400000000000001E-2</v>
      </c>
      <c r="K114" s="9" t="s">
        <v>206</v>
      </c>
      <c r="L114" s="9" t="s">
        <v>208</v>
      </c>
      <c r="M114" s="5" t="s">
        <v>55</v>
      </c>
      <c r="N114" s="46">
        <v>20000000000</v>
      </c>
      <c r="O114" s="169">
        <f>+N114/$E$203</f>
        <v>2559518.4010176645</v>
      </c>
      <c r="P114" s="4"/>
      <c r="Q114" s="4"/>
      <c r="R114" s="4"/>
      <c r="S114" s="4"/>
    </row>
    <row r="115" spans="1:19" x14ac:dyDescent="0.25">
      <c r="A115" s="4"/>
      <c r="B115" s="6" t="s">
        <v>7</v>
      </c>
      <c r="C115" s="6" t="s">
        <v>7</v>
      </c>
      <c r="D115" s="6" t="s">
        <v>66</v>
      </c>
      <c r="E115" s="46">
        <v>1000000</v>
      </c>
      <c r="F115" s="6">
        <v>3.7</v>
      </c>
      <c r="G115" s="8">
        <v>40994</v>
      </c>
      <c r="H115" s="8">
        <v>42334</v>
      </c>
      <c r="I115" s="6" t="s">
        <v>6</v>
      </c>
      <c r="J115" s="9">
        <v>8.7499999999999994E-2</v>
      </c>
      <c r="K115" s="9" t="s">
        <v>206</v>
      </c>
      <c r="L115" s="9" t="s">
        <v>208</v>
      </c>
      <c r="M115" s="5" t="s">
        <v>55</v>
      </c>
      <c r="N115" s="46">
        <v>5000000000</v>
      </c>
      <c r="O115" s="169">
        <f>+N115/$E$203</f>
        <v>639879.60025441612</v>
      </c>
      <c r="P115" s="4"/>
      <c r="Q115" s="4"/>
      <c r="R115" s="4"/>
      <c r="S115" s="4"/>
    </row>
    <row r="116" spans="1:19" x14ac:dyDescent="0.25">
      <c r="A116" s="4"/>
      <c r="B116" s="6" t="s">
        <v>7</v>
      </c>
      <c r="C116" s="6" t="s">
        <v>7</v>
      </c>
      <c r="D116" s="6" t="s">
        <v>67</v>
      </c>
      <c r="E116" s="46">
        <v>1000000</v>
      </c>
      <c r="F116" s="6">
        <v>4</v>
      </c>
      <c r="G116" s="8">
        <v>40994</v>
      </c>
      <c r="H116" s="8">
        <v>42455</v>
      </c>
      <c r="I116" s="6" t="s">
        <v>6</v>
      </c>
      <c r="J116" s="9">
        <v>8.4900000000000003E-2</v>
      </c>
      <c r="K116" s="9" t="s">
        <v>206</v>
      </c>
      <c r="L116" s="9" t="s">
        <v>208</v>
      </c>
      <c r="M116" s="5" t="s">
        <v>55</v>
      </c>
      <c r="N116" s="46">
        <v>20000000000</v>
      </c>
      <c r="O116" s="169">
        <f>+N116/$E$203</f>
        <v>2559518.4010176645</v>
      </c>
      <c r="P116" s="4"/>
      <c r="Q116" s="4"/>
      <c r="R116" s="4"/>
      <c r="S116" s="4"/>
    </row>
    <row r="117" spans="1:19" s="39" customFormat="1" x14ac:dyDescent="0.25">
      <c r="A117" s="40"/>
      <c r="B117" s="6" t="s">
        <v>7</v>
      </c>
      <c r="C117" s="6" t="s">
        <v>7</v>
      </c>
      <c r="D117" s="6" t="s">
        <v>79</v>
      </c>
      <c r="E117" s="46">
        <v>1000000</v>
      </c>
      <c r="F117" s="6">
        <v>4</v>
      </c>
      <c r="G117" s="8">
        <v>40994</v>
      </c>
      <c r="H117" s="8">
        <v>42455</v>
      </c>
      <c r="I117" s="6" t="s">
        <v>6</v>
      </c>
      <c r="J117" s="9">
        <v>8.7499999999999994E-2</v>
      </c>
      <c r="K117" s="9" t="s">
        <v>206</v>
      </c>
      <c r="L117" s="9" t="s">
        <v>208</v>
      </c>
      <c r="M117" s="5" t="s">
        <v>55</v>
      </c>
      <c r="N117" s="46">
        <v>30000000000</v>
      </c>
      <c r="O117" s="169">
        <f>+N117/$E$203</f>
        <v>3839277.6015264965</v>
      </c>
      <c r="P117" s="40"/>
      <c r="Q117" s="40"/>
      <c r="R117" s="40"/>
      <c r="S117" s="40"/>
    </row>
    <row r="118" spans="1:19" x14ac:dyDescent="0.25">
      <c r="A118" s="4"/>
      <c r="B118" s="6" t="s">
        <v>7</v>
      </c>
      <c r="C118" s="6" t="s">
        <v>7</v>
      </c>
      <c r="D118" s="6" t="s">
        <v>68</v>
      </c>
      <c r="E118" s="46">
        <v>1000000</v>
      </c>
      <c r="F118" s="6">
        <v>4.25</v>
      </c>
      <c r="G118" s="8">
        <v>40994</v>
      </c>
      <c r="H118" s="8">
        <v>42547</v>
      </c>
      <c r="I118" s="6" t="s">
        <v>6</v>
      </c>
      <c r="J118" s="9">
        <v>8.7400000000000005E-2</v>
      </c>
      <c r="K118" s="9" t="s">
        <v>206</v>
      </c>
      <c r="L118" s="9" t="s">
        <v>208</v>
      </c>
      <c r="M118" s="5" t="s">
        <v>55</v>
      </c>
      <c r="N118" s="46">
        <v>25000000000</v>
      </c>
      <c r="O118" s="169">
        <f>+N118/$E$203</f>
        <v>3199398.0012720805</v>
      </c>
      <c r="P118" s="4"/>
      <c r="Q118" s="4"/>
      <c r="R118" s="4"/>
      <c r="S118" s="4"/>
    </row>
    <row r="119" spans="1:19" x14ac:dyDescent="0.25">
      <c r="A119" s="4"/>
      <c r="B119" s="6" t="s">
        <v>7</v>
      </c>
      <c r="C119" s="6" t="s">
        <v>7</v>
      </c>
      <c r="D119" s="6" t="s">
        <v>69</v>
      </c>
      <c r="E119" s="46">
        <v>1000000</v>
      </c>
      <c r="F119" s="6">
        <v>4.25</v>
      </c>
      <c r="G119" s="8">
        <v>40994</v>
      </c>
      <c r="H119" s="8">
        <v>42547</v>
      </c>
      <c r="I119" s="6" t="s">
        <v>6</v>
      </c>
      <c r="J119" s="9">
        <v>0.09</v>
      </c>
      <c r="K119" s="9" t="s">
        <v>206</v>
      </c>
      <c r="L119" s="9" t="s">
        <v>208</v>
      </c>
      <c r="M119" s="5" t="s">
        <v>55</v>
      </c>
      <c r="N119" s="46">
        <v>35000000000</v>
      </c>
      <c r="O119" s="169">
        <f>+N119/$E$203</f>
        <v>4479157.2017809125</v>
      </c>
      <c r="P119" s="4"/>
      <c r="Q119" s="4"/>
      <c r="R119" s="4"/>
      <c r="S119" s="4"/>
    </row>
    <row r="120" spans="1:19" x14ac:dyDescent="0.25">
      <c r="A120" s="4"/>
      <c r="B120" s="6" t="s">
        <v>7</v>
      </c>
      <c r="C120" s="6" t="s">
        <v>7</v>
      </c>
      <c r="D120" s="6" t="s">
        <v>70</v>
      </c>
      <c r="E120" s="46">
        <v>1000000</v>
      </c>
      <c r="F120" s="6">
        <v>4.5</v>
      </c>
      <c r="G120" s="8">
        <v>40994</v>
      </c>
      <c r="H120" s="8">
        <v>42639</v>
      </c>
      <c r="I120" s="6" t="s">
        <v>6</v>
      </c>
      <c r="J120" s="9">
        <v>8.9700000000000002E-2</v>
      </c>
      <c r="K120" s="9" t="s">
        <v>206</v>
      </c>
      <c r="L120" s="9" t="s">
        <v>208</v>
      </c>
      <c r="M120" s="5" t="s">
        <v>55</v>
      </c>
      <c r="N120" s="46">
        <v>20000000000</v>
      </c>
      <c r="O120" s="169">
        <f>+N120/$E$203</f>
        <v>2559518.4010176645</v>
      </c>
      <c r="P120" s="4"/>
      <c r="Q120" s="4"/>
      <c r="R120" s="4"/>
      <c r="S120" s="4"/>
    </row>
    <row r="121" spans="1:19" x14ac:dyDescent="0.25">
      <c r="A121" s="4"/>
      <c r="B121" s="6" t="s">
        <v>7</v>
      </c>
      <c r="C121" s="6" t="s">
        <v>7</v>
      </c>
      <c r="D121" s="6" t="s">
        <v>71</v>
      </c>
      <c r="E121" s="46">
        <v>1000000</v>
      </c>
      <c r="F121" s="6">
        <v>4.5</v>
      </c>
      <c r="G121" s="8">
        <v>40994</v>
      </c>
      <c r="H121" s="8">
        <v>42639</v>
      </c>
      <c r="I121" s="6" t="s">
        <v>6</v>
      </c>
      <c r="J121" s="9">
        <v>8.9899999999999994E-2</v>
      </c>
      <c r="K121" s="9" t="s">
        <v>206</v>
      </c>
      <c r="L121" s="9" t="s">
        <v>208</v>
      </c>
      <c r="M121" s="5" t="s">
        <v>55</v>
      </c>
      <c r="N121" s="46">
        <v>5000000000</v>
      </c>
      <c r="O121" s="169">
        <f>+N121/$E$203</f>
        <v>639879.60025441612</v>
      </c>
      <c r="P121" s="4"/>
      <c r="Q121" s="4"/>
      <c r="R121" s="4"/>
      <c r="S121" s="4"/>
    </row>
    <row r="122" spans="1:19" x14ac:dyDescent="0.25">
      <c r="A122" s="4"/>
      <c r="B122" s="6" t="s">
        <v>7</v>
      </c>
      <c r="C122" s="6" t="s">
        <v>7</v>
      </c>
      <c r="D122" s="6" t="s">
        <v>72</v>
      </c>
      <c r="E122" s="46">
        <v>1000000</v>
      </c>
      <c r="F122" s="6">
        <v>4.5</v>
      </c>
      <c r="G122" s="8">
        <v>40994</v>
      </c>
      <c r="H122" s="8">
        <v>42639</v>
      </c>
      <c r="I122" s="6" t="s">
        <v>6</v>
      </c>
      <c r="J122" s="9">
        <v>9.2499999999999999E-2</v>
      </c>
      <c r="K122" s="9" t="s">
        <v>206</v>
      </c>
      <c r="L122" s="9" t="s">
        <v>208</v>
      </c>
      <c r="M122" s="5" t="s">
        <v>55</v>
      </c>
      <c r="N122" s="46">
        <v>20000000000</v>
      </c>
      <c r="O122" s="169">
        <f>+N122/$E$203</f>
        <v>2559518.4010176645</v>
      </c>
      <c r="P122" s="4"/>
      <c r="Q122" s="4"/>
      <c r="R122" s="4"/>
      <c r="S122" s="4"/>
    </row>
    <row r="123" spans="1:19" x14ac:dyDescent="0.25">
      <c r="A123" s="4"/>
      <c r="B123" s="6" t="s">
        <v>7</v>
      </c>
      <c r="C123" s="6" t="s">
        <v>7</v>
      </c>
      <c r="D123" s="6" t="s">
        <v>73</v>
      </c>
      <c r="E123" s="46">
        <v>1000000</v>
      </c>
      <c r="F123" s="6">
        <v>4.7</v>
      </c>
      <c r="G123" s="8">
        <v>40994</v>
      </c>
      <c r="H123" s="8">
        <v>42700</v>
      </c>
      <c r="I123" s="6" t="s">
        <v>6</v>
      </c>
      <c r="J123" s="9">
        <v>9.2200000000000004E-2</v>
      </c>
      <c r="K123" s="9" t="s">
        <v>206</v>
      </c>
      <c r="L123" s="9" t="s">
        <v>208</v>
      </c>
      <c r="M123" s="5" t="s">
        <v>55</v>
      </c>
      <c r="N123" s="46">
        <v>30000000000</v>
      </c>
      <c r="O123" s="169">
        <f>+N123/$E$203</f>
        <v>3839277.6015264965</v>
      </c>
      <c r="P123" s="4"/>
      <c r="Q123" s="4"/>
      <c r="R123" s="4"/>
      <c r="S123" s="4"/>
    </row>
    <row r="124" spans="1:19" x14ac:dyDescent="0.25">
      <c r="A124" s="4"/>
      <c r="B124" s="6" t="s">
        <v>7</v>
      </c>
      <c r="C124" s="6" t="s">
        <v>7</v>
      </c>
      <c r="D124" s="6" t="s">
        <v>74</v>
      </c>
      <c r="E124" s="46">
        <v>1000000</v>
      </c>
      <c r="F124" s="6">
        <v>4.7</v>
      </c>
      <c r="G124" s="8">
        <v>40994</v>
      </c>
      <c r="H124" s="8">
        <v>42700</v>
      </c>
      <c r="I124" s="6" t="s">
        <v>6</v>
      </c>
      <c r="J124" s="9">
        <v>9.2399999999999996E-2</v>
      </c>
      <c r="K124" s="9" t="s">
        <v>206</v>
      </c>
      <c r="L124" s="9" t="s">
        <v>208</v>
      </c>
      <c r="M124" s="5" t="s">
        <v>55</v>
      </c>
      <c r="N124" s="46">
        <v>7500000000</v>
      </c>
      <c r="O124" s="169">
        <f>+N124/$E$203</f>
        <v>959819.40038162412</v>
      </c>
      <c r="P124" s="4"/>
      <c r="Q124" s="4"/>
      <c r="R124" s="4"/>
      <c r="S124" s="4"/>
    </row>
    <row r="125" spans="1:19" x14ac:dyDescent="0.25">
      <c r="A125" s="4"/>
      <c r="B125" s="6" t="s">
        <v>7</v>
      </c>
      <c r="C125" s="6" t="s">
        <v>7</v>
      </c>
      <c r="D125" s="6" t="s">
        <v>75</v>
      </c>
      <c r="E125" s="46">
        <v>1000000</v>
      </c>
      <c r="F125" s="6">
        <v>4.7</v>
      </c>
      <c r="G125" s="8">
        <v>40994</v>
      </c>
      <c r="H125" s="8">
        <v>42700</v>
      </c>
      <c r="I125" s="6" t="s">
        <v>6</v>
      </c>
      <c r="J125" s="9">
        <v>9.5000000000000001E-2</v>
      </c>
      <c r="K125" s="9" t="s">
        <v>206</v>
      </c>
      <c r="L125" s="9" t="s">
        <v>208</v>
      </c>
      <c r="M125" s="5" t="s">
        <v>55</v>
      </c>
      <c r="N125" s="46">
        <v>30000000000</v>
      </c>
      <c r="O125" s="169">
        <f>+N125/$E$203</f>
        <v>3839277.6015264965</v>
      </c>
      <c r="P125" s="4"/>
      <c r="Q125" s="4"/>
      <c r="R125" s="4"/>
      <c r="S125" s="4"/>
    </row>
    <row r="126" spans="1:19" x14ac:dyDescent="0.25">
      <c r="A126" s="4"/>
      <c r="B126" s="6" t="s">
        <v>7</v>
      </c>
      <c r="C126" s="6" t="s">
        <v>7</v>
      </c>
      <c r="D126" s="6" t="s">
        <v>76</v>
      </c>
      <c r="E126" s="46">
        <v>1000000</v>
      </c>
      <c r="F126" s="6">
        <v>5</v>
      </c>
      <c r="G126" s="8">
        <v>40994</v>
      </c>
      <c r="H126" s="8">
        <v>42820</v>
      </c>
      <c r="I126" s="6" t="s">
        <v>6</v>
      </c>
      <c r="J126" s="9">
        <v>9.7299999999999998E-2</v>
      </c>
      <c r="K126" s="9" t="s">
        <v>206</v>
      </c>
      <c r="L126" s="9" t="s">
        <v>208</v>
      </c>
      <c r="M126" s="5" t="s">
        <v>55</v>
      </c>
      <c r="N126" s="46">
        <v>25000000000</v>
      </c>
      <c r="O126" s="169">
        <f>+N126/$E$203</f>
        <v>3199398.0012720805</v>
      </c>
      <c r="P126" s="4"/>
      <c r="Q126" s="4"/>
      <c r="R126" s="4"/>
      <c r="S126" s="4"/>
    </row>
    <row r="127" spans="1:19" x14ac:dyDescent="0.25">
      <c r="A127" s="4"/>
      <c r="B127" s="6" t="s">
        <v>7</v>
      </c>
      <c r="C127" s="6" t="s">
        <v>7</v>
      </c>
      <c r="D127" s="6" t="s">
        <v>77</v>
      </c>
      <c r="E127" s="46">
        <v>1000000</v>
      </c>
      <c r="F127" s="6">
        <v>5</v>
      </c>
      <c r="G127" s="8">
        <v>40994</v>
      </c>
      <c r="H127" s="8">
        <v>42820</v>
      </c>
      <c r="I127" s="6" t="s">
        <v>6</v>
      </c>
      <c r="J127" s="9">
        <v>9.7500000000000003E-2</v>
      </c>
      <c r="K127" s="9" t="s">
        <v>206</v>
      </c>
      <c r="L127" s="9" t="s">
        <v>208</v>
      </c>
      <c r="M127" s="5" t="s">
        <v>55</v>
      </c>
      <c r="N127" s="46">
        <v>25000000000</v>
      </c>
      <c r="O127" s="169">
        <f>+N127/$E$203</f>
        <v>3199398.0012720805</v>
      </c>
      <c r="P127" s="4"/>
      <c r="Q127" s="4"/>
      <c r="R127" s="4"/>
      <c r="S127" s="4"/>
    </row>
    <row r="128" spans="1:19" x14ac:dyDescent="0.25">
      <c r="A128" s="4"/>
      <c r="B128" s="6" t="s">
        <v>7</v>
      </c>
      <c r="C128" s="6" t="s">
        <v>7</v>
      </c>
      <c r="D128" s="6" t="s">
        <v>78</v>
      </c>
      <c r="E128" s="46">
        <v>1000000</v>
      </c>
      <c r="F128" s="6">
        <v>5</v>
      </c>
      <c r="G128" s="8">
        <v>40994</v>
      </c>
      <c r="H128" s="8">
        <v>42820</v>
      </c>
      <c r="I128" s="6" t="s">
        <v>6</v>
      </c>
      <c r="J128" s="9">
        <v>0.1</v>
      </c>
      <c r="K128" s="9" t="s">
        <v>206</v>
      </c>
      <c r="L128" s="9" t="s">
        <v>208</v>
      </c>
      <c r="M128" s="5" t="s">
        <v>55</v>
      </c>
      <c r="N128" s="46">
        <v>5000000000</v>
      </c>
      <c r="O128" s="169">
        <f>+N128/$E$203</f>
        <v>639879.60025441612</v>
      </c>
      <c r="P128" s="4"/>
      <c r="Q128" s="4"/>
      <c r="R128" s="4"/>
      <c r="S128" s="4"/>
    </row>
    <row r="129" spans="1:19" x14ac:dyDescent="0.25">
      <c r="A129" s="4"/>
      <c r="B129" s="6" t="s">
        <v>7</v>
      </c>
      <c r="C129" s="6" t="s">
        <v>7</v>
      </c>
      <c r="D129" s="6" t="s">
        <v>80</v>
      </c>
      <c r="E129" s="46">
        <v>1000000</v>
      </c>
      <c r="F129" s="6">
        <v>3</v>
      </c>
      <c r="G129" s="8">
        <v>41106</v>
      </c>
      <c r="H129" s="8">
        <v>42202</v>
      </c>
      <c r="I129" s="6" t="s">
        <v>6</v>
      </c>
      <c r="J129" s="9">
        <v>7.7499999999999999E-2</v>
      </c>
      <c r="K129" s="9" t="s">
        <v>206</v>
      </c>
      <c r="L129" s="9" t="s">
        <v>208</v>
      </c>
      <c r="M129" s="5" t="s">
        <v>56</v>
      </c>
      <c r="N129" s="46">
        <v>97000000000</v>
      </c>
      <c r="O129" s="169">
        <f>+N129/$E$203</f>
        <v>12413664.244935673</v>
      </c>
      <c r="P129" s="4"/>
      <c r="Q129" s="4"/>
      <c r="R129" s="4"/>
      <c r="S129" s="4"/>
    </row>
    <row r="130" spans="1:19" x14ac:dyDescent="0.25">
      <c r="A130" s="4"/>
      <c r="B130" s="6" t="s">
        <v>7</v>
      </c>
      <c r="C130" s="6" t="s">
        <v>7</v>
      </c>
      <c r="D130" s="6" t="s">
        <v>81</v>
      </c>
      <c r="E130" s="46">
        <v>1000000</v>
      </c>
      <c r="F130" s="6">
        <v>4</v>
      </c>
      <c r="G130" s="8">
        <v>41106</v>
      </c>
      <c r="H130" s="8">
        <v>42568</v>
      </c>
      <c r="I130" s="6" t="s">
        <v>6</v>
      </c>
      <c r="J130" s="9">
        <v>8.7499999999999994E-2</v>
      </c>
      <c r="K130" s="9" t="s">
        <v>206</v>
      </c>
      <c r="L130" s="9" t="s">
        <v>208</v>
      </c>
      <c r="M130" s="5" t="s">
        <v>56</v>
      </c>
      <c r="N130" s="46">
        <v>55000000000</v>
      </c>
      <c r="O130" s="169">
        <f>+N130/$E$203</f>
        <v>7038675.6027985774</v>
      </c>
      <c r="P130" s="4"/>
      <c r="Q130" s="4"/>
      <c r="R130" s="4"/>
      <c r="S130" s="4"/>
    </row>
    <row r="131" spans="1:19" x14ac:dyDescent="0.25">
      <c r="A131" s="4"/>
      <c r="B131" s="6" t="s">
        <v>7</v>
      </c>
      <c r="C131" s="6" t="s">
        <v>7</v>
      </c>
      <c r="D131" s="6" t="s">
        <v>82</v>
      </c>
      <c r="E131" s="46">
        <v>1000000</v>
      </c>
      <c r="F131" s="6">
        <v>5</v>
      </c>
      <c r="G131" s="8">
        <v>41106</v>
      </c>
      <c r="H131" s="8">
        <v>42933</v>
      </c>
      <c r="I131" s="6" t="s">
        <v>6</v>
      </c>
      <c r="J131" s="9">
        <v>9.7500000000000003E-2</v>
      </c>
      <c r="K131" s="9" t="s">
        <v>206</v>
      </c>
      <c r="L131" s="9" t="s">
        <v>208</v>
      </c>
      <c r="M131" s="5" t="s">
        <v>56</v>
      </c>
      <c r="N131" s="46">
        <v>45625000000</v>
      </c>
      <c r="O131" s="169">
        <f>+N131/$E$203</f>
        <v>5838901.3523215465</v>
      </c>
      <c r="P131" s="4"/>
      <c r="Q131" s="4"/>
      <c r="R131" s="4"/>
      <c r="S131" s="4"/>
    </row>
    <row r="132" spans="1:19" x14ac:dyDescent="0.25">
      <c r="A132" s="4"/>
      <c r="B132" s="10" t="s">
        <v>9</v>
      </c>
      <c r="C132" s="6" t="s">
        <v>9</v>
      </c>
      <c r="D132" s="6" t="s">
        <v>84</v>
      </c>
      <c r="E132" s="46">
        <v>1000000</v>
      </c>
      <c r="F132" s="6">
        <v>2</v>
      </c>
      <c r="G132" s="8">
        <v>41108</v>
      </c>
      <c r="H132" s="8">
        <v>41838</v>
      </c>
      <c r="I132" s="6" t="s">
        <v>6</v>
      </c>
      <c r="J132" s="9">
        <v>6.9000000000000006E-2</v>
      </c>
      <c r="K132" s="9" t="s">
        <v>206</v>
      </c>
      <c r="L132" s="9" t="s">
        <v>208</v>
      </c>
      <c r="M132" s="5" t="s">
        <v>56</v>
      </c>
      <c r="N132" s="46">
        <v>10100000000</v>
      </c>
      <c r="O132" s="169">
        <f>+N132/$E$203</f>
        <v>1292556.7925139205</v>
      </c>
      <c r="P132" s="4"/>
      <c r="Q132" s="4"/>
      <c r="R132" s="4"/>
      <c r="S132" s="4"/>
    </row>
    <row r="133" spans="1:19" x14ac:dyDescent="0.25">
      <c r="A133" s="4"/>
      <c r="B133" s="10" t="s">
        <v>9</v>
      </c>
      <c r="C133" s="6" t="s">
        <v>9</v>
      </c>
      <c r="D133" s="6" t="s">
        <v>85</v>
      </c>
      <c r="E133" s="46">
        <v>1000000</v>
      </c>
      <c r="F133" s="6">
        <v>6</v>
      </c>
      <c r="G133" s="8">
        <v>41108</v>
      </c>
      <c r="H133" s="8">
        <v>43298</v>
      </c>
      <c r="I133" s="6" t="s">
        <v>6</v>
      </c>
      <c r="J133" s="9">
        <v>0.1075</v>
      </c>
      <c r="K133" s="9" t="s">
        <v>206</v>
      </c>
      <c r="L133" s="9" t="s">
        <v>208</v>
      </c>
      <c r="M133" s="5" t="s">
        <v>56</v>
      </c>
      <c r="N133" s="46">
        <v>11936000000</v>
      </c>
      <c r="O133" s="169">
        <f>+N133/$E$203</f>
        <v>1527520.5817273422</v>
      </c>
      <c r="P133" s="4"/>
      <c r="Q133" s="4"/>
      <c r="R133" s="4"/>
      <c r="S133" s="4"/>
    </row>
    <row r="134" spans="1:19" x14ac:dyDescent="0.25">
      <c r="A134" s="4"/>
      <c r="B134" s="6" t="s">
        <v>7</v>
      </c>
      <c r="C134" s="6" t="s">
        <v>7</v>
      </c>
      <c r="D134" s="6" t="s">
        <v>86</v>
      </c>
      <c r="E134" s="46">
        <v>1000000</v>
      </c>
      <c r="F134" s="6">
        <v>3</v>
      </c>
      <c r="G134" s="8">
        <v>41165</v>
      </c>
      <c r="H134" s="8">
        <v>42261</v>
      </c>
      <c r="I134" s="6" t="s">
        <v>6</v>
      </c>
      <c r="J134" s="9">
        <v>7.7499999999999999E-2</v>
      </c>
      <c r="K134" s="9" t="s">
        <v>206</v>
      </c>
      <c r="L134" s="9" t="s">
        <v>208</v>
      </c>
      <c r="M134" s="5" t="s">
        <v>56</v>
      </c>
      <c r="N134" s="46">
        <v>26000000000</v>
      </c>
      <c r="O134" s="169">
        <f>+N134/$E$203</f>
        <v>3327373.9213229637</v>
      </c>
      <c r="P134" s="4"/>
      <c r="Q134" s="4"/>
      <c r="R134" s="4"/>
      <c r="S134" s="4"/>
    </row>
    <row r="135" spans="1:19" x14ac:dyDescent="0.25">
      <c r="A135" s="4"/>
      <c r="B135" s="6" t="s">
        <v>7</v>
      </c>
      <c r="C135" s="6" t="s">
        <v>7</v>
      </c>
      <c r="D135" s="6" t="s">
        <v>87</v>
      </c>
      <c r="E135" s="46">
        <v>1000000</v>
      </c>
      <c r="F135" s="6">
        <v>5</v>
      </c>
      <c r="G135" s="8">
        <v>41165</v>
      </c>
      <c r="H135" s="8">
        <v>42991</v>
      </c>
      <c r="I135" s="6" t="s">
        <v>6</v>
      </c>
      <c r="J135" s="9">
        <v>9.7500000000000003E-2</v>
      </c>
      <c r="K135" s="9" t="s">
        <v>206</v>
      </c>
      <c r="L135" s="9" t="s">
        <v>208</v>
      </c>
      <c r="M135" s="5" t="s">
        <v>56</v>
      </c>
      <c r="N135" s="46">
        <v>90000000000</v>
      </c>
      <c r="O135" s="169">
        <f>+N135/$E$203</f>
        <v>11517832.804579491</v>
      </c>
      <c r="P135" s="4"/>
      <c r="Q135" s="4"/>
      <c r="R135" s="4"/>
      <c r="S135" s="4"/>
    </row>
    <row r="136" spans="1:19" x14ac:dyDescent="0.25">
      <c r="A136" s="4"/>
      <c r="B136" s="6" t="s">
        <v>9</v>
      </c>
      <c r="C136" s="6" t="s">
        <v>9</v>
      </c>
      <c r="D136" s="6" t="s">
        <v>88</v>
      </c>
      <c r="E136" s="46">
        <v>1000000</v>
      </c>
      <c r="F136" s="6">
        <v>6</v>
      </c>
      <c r="G136" s="8">
        <v>41177</v>
      </c>
      <c r="H136" s="8">
        <v>43367</v>
      </c>
      <c r="I136" s="6" t="s">
        <v>6</v>
      </c>
      <c r="J136" s="9">
        <v>0.1075</v>
      </c>
      <c r="K136" s="9" t="s">
        <v>206</v>
      </c>
      <c r="L136" s="9" t="s">
        <v>208</v>
      </c>
      <c r="M136" s="5" t="s">
        <v>56</v>
      </c>
      <c r="N136" s="46">
        <v>12000000000</v>
      </c>
      <c r="O136" s="169">
        <f>+N136/$E$203</f>
        <v>1535711.0406105986</v>
      </c>
      <c r="P136" s="4"/>
      <c r="Q136" s="4"/>
      <c r="R136" s="4"/>
      <c r="S136" s="4"/>
    </row>
    <row r="137" spans="1:19" x14ac:dyDescent="0.25">
      <c r="A137" s="4"/>
      <c r="B137" s="6" t="s">
        <v>9</v>
      </c>
      <c r="C137" s="6" t="s">
        <v>9</v>
      </c>
      <c r="D137" s="6" t="s">
        <v>89</v>
      </c>
      <c r="E137" s="46">
        <v>1000000</v>
      </c>
      <c r="F137" s="6">
        <v>7</v>
      </c>
      <c r="G137" s="8">
        <v>41177</v>
      </c>
      <c r="H137" s="8">
        <v>43732</v>
      </c>
      <c r="I137" s="6" t="s">
        <v>6</v>
      </c>
      <c r="J137" s="9">
        <v>0.1125</v>
      </c>
      <c r="K137" s="9" t="s">
        <v>206</v>
      </c>
      <c r="L137" s="9" t="s">
        <v>208</v>
      </c>
      <c r="M137" s="5" t="s">
        <v>56</v>
      </c>
      <c r="N137" s="46">
        <v>4755000000</v>
      </c>
      <c r="O137" s="169">
        <f>+N137/$E$203</f>
        <v>608525.49984194967</v>
      </c>
      <c r="P137" s="4"/>
      <c r="Q137" s="4"/>
      <c r="R137" s="4"/>
      <c r="S137" s="4"/>
    </row>
    <row r="138" spans="1:19" x14ac:dyDescent="0.25">
      <c r="A138" s="4"/>
      <c r="B138" s="6" t="s">
        <v>9</v>
      </c>
      <c r="C138" s="6" t="s">
        <v>9</v>
      </c>
      <c r="D138" s="6" t="s">
        <v>90</v>
      </c>
      <c r="E138" s="46">
        <v>1000000</v>
      </c>
      <c r="F138" s="6">
        <v>8</v>
      </c>
      <c r="G138" s="8">
        <v>41177</v>
      </c>
      <c r="H138" s="8">
        <v>44097</v>
      </c>
      <c r="I138" s="6" t="s">
        <v>6</v>
      </c>
      <c r="J138" s="9">
        <v>0.11749999999999999</v>
      </c>
      <c r="K138" s="9" t="s">
        <v>206</v>
      </c>
      <c r="L138" s="9" t="s">
        <v>208</v>
      </c>
      <c r="M138" s="5" t="s">
        <v>56</v>
      </c>
      <c r="N138" s="46">
        <v>1486000000</v>
      </c>
      <c r="O138" s="169">
        <f>+N138/$E$203</f>
        <v>190172.21719561247</v>
      </c>
      <c r="P138" s="4"/>
      <c r="Q138" s="4"/>
      <c r="R138" s="4"/>
      <c r="S138" s="4"/>
    </row>
    <row r="139" spans="1:19" x14ac:dyDescent="0.25">
      <c r="A139" s="4"/>
      <c r="B139" s="6" t="s">
        <v>7</v>
      </c>
      <c r="C139" s="6" t="s">
        <v>7</v>
      </c>
      <c r="D139" s="6" t="s">
        <v>91</v>
      </c>
      <c r="E139" s="46">
        <v>1000000</v>
      </c>
      <c r="F139" s="6">
        <v>3</v>
      </c>
      <c r="G139" s="8">
        <v>41205</v>
      </c>
      <c r="H139" s="8">
        <v>42301</v>
      </c>
      <c r="I139" s="6" t="s">
        <v>6</v>
      </c>
      <c r="J139" s="9">
        <v>7.7499999999999999E-2</v>
      </c>
      <c r="K139" s="9" t="s">
        <v>206</v>
      </c>
      <c r="L139" s="9" t="s">
        <v>208</v>
      </c>
      <c r="M139" s="5" t="s">
        <v>56</v>
      </c>
      <c r="N139" s="46">
        <v>18000000000</v>
      </c>
      <c r="O139" s="169">
        <f>+N139/$E$203</f>
        <v>2303566.5609158981</v>
      </c>
      <c r="P139" s="4"/>
      <c r="Q139" s="4"/>
      <c r="R139" s="4"/>
      <c r="S139" s="4"/>
    </row>
    <row r="140" spans="1:19" x14ac:dyDescent="0.25">
      <c r="A140" s="4"/>
      <c r="B140" s="6" t="s">
        <v>7</v>
      </c>
      <c r="C140" s="6" t="s">
        <v>7</v>
      </c>
      <c r="D140" s="6" t="s">
        <v>92</v>
      </c>
      <c r="E140" s="46">
        <v>1000000</v>
      </c>
      <c r="F140" s="6">
        <v>4</v>
      </c>
      <c r="G140" s="8">
        <v>41205</v>
      </c>
      <c r="H140" s="8">
        <v>42666</v>
      </c>
      <c r="I140" s="6" t="s">
        <v>6</v>
      </c>
      <c r="J140" s="9">
        <v>8.7499999999999994E-2</v>
      </c>
      <c r="K140" s="9" t="s">
        <v>206</v>
      </c>
      <c r="L140" s="9" t="s">
        <v>208</v>
      </c>
      <c r="M140" s="5" t="s">
        <v>56</v>
      </c>
      <c r="N140" s="46">
        <v>5000000000</v>
      </c>
      <c r="O140" s="169">
        <f>+N140/$E$203</f>
        <v>639879.60025441612</v>
      </c>
      <c r="P140" s="4"/>
      <c r="Q140" s="4"/>
      <c r="R140" s="4"/>
      <c r="S140" s="4"/>
    </row>
    <row r="141" spans="1:19" x14ac:dyDescent="0.25">
      <c r="A141" s="4"/>
      <c r="B141" s="6" t="s">
        <v>7</v>
      </c>
      <c r="C141" s="6" t="s">
        <v>7</v>
      </c>
      <c r="D141" s="6" t="s">
        <v>93</v>
      </c>
      <c r="E141" s="46">
        <v>1000000</v>
      </c>
      <c r="F141" s="6">
        <v>5</v>
      </c>
      <c r="G141" s="8">
        <v>41205</v>
      </c>
      <c r="H141" s="8">
        <v>43031</v>
      </c>
      <c r="I141" s="6" t="s">
        <v>6</v>
      </c>
      <c r="J141" s="9">
        <v>9.7500000000000003E-2</v>
      </c>
      <c r="K141" s="9" t="s">
        <v>206</v>
      </c>
      <c r="L141" s="9" t="s">
        <v>208</v>
      </c>
      <c r="M141" s="5" t="s">
        <v>56</v>
      </c>
      <c r="N141" s="46">
        <v>48000000000</v>
      </c>
      <c r="O141" s="169">
        <f>+N141/$E$203</f>
        <v>6142844.1624423945</v>
      </c>
      <c r="P141" s="4"/>
      <c r="Q141" s="4"/>
      <c r="R141" s="4"/>
      <c r="S141" s="4"/>
    </row>
    <row r="142" spans="1:19" x14ac:dyDescent="0.25">
      <c r="A142" s="4"/>
      <c r="B142" s="6" t="s">
        <v>7</v>
      </c>
      <c r="C142" s="6" t="s">
        <v>7</v>
      </c>
      <c r="D142" s="6" t="s">
        <v>94</v>
      </c>
      <c r="E142" s="46">
        <v>1000000</v>
      </c>
      <c r="F142" s="6">
        <v>3</v>
      </c>
      <c r="G142" s="8">
        <v>41235</v>
      </c>
      <c r="H142" s="8">
        <v>42331</v>
      </c>
      <c r="I142" s="6" t="s">
        <v>6</v>
      </c>
      <c r="J142" s="9">
        <v>7.7499999999999999E-2</v>
      </c>
      <c r="K142" s="9" t="s">
        <v>206</v>
      </c>
      <c r="L142" s="9" t="s">
        <v>208</v>
      </c>
      <c r="M142" s="5" t="s">
        <v>56</v>
      </c>
      <c r="N142" s="46">
        <v>33000000000</v>
      </c>
      <c r="O142" s="169">
        <f>+N142/$E$203</f>
        <v>4223205.3616791461</v>
      </c>
      <c r="P142" s="4"/>
      <c r="Q142" s="4"/>
      <c r="R142" s="4"/>
      <c r="S142" s="4"/>
    </row>
    <row r="143" spans="1:19" x14ac:dyDescent="0.25">
      <c r="A143" s="4"/>
      <c r="B143" s="6" t="s">
        <v>7</v>
      </c>
      <c r="C143" s="6" t="s">
        <v>7</v>
      </c>
      <c r="D143" s="6" t="s">
        <v>95</v>
      </c>
      <c r="E143" s="46">
        <v>1000000</v>
      </c>
      <c r="F143" s="6">
        <v>4</v>
      </c>
      <c r="G143" s="8">
        <v>41235</v>
      </c>
      <c r="H143" s="8">
        <v>42696</v>
      </c>
      <c r="I143" s="6" t="s">
        <v>6</v>
      </c>
      <c r="J143" s="9">
        <v>8.7499999999999994E-2</v>
      </c>
      <c r="K143" s="9" t="s">
        <v>206</v>
      </c>
      <c r="L143" s="9" t="s">
        <v>208</v>
      </c>
      <c r="M143" s="5" t="s">
        <v>56</v>
      </c>
      <c r="N143" s="46">
        <v>30000000000</v>
      </c>
      <c r="O143" s="169">
        <f>+N143/$E$203</f>
        <v>3839277.6015264965</v>
      </c>
      <c r="P143" s="4"/>
      <c r="Q143" s="4"/>
      <c r="R143" s="4"/>
      <c r="S143" s="4"/>
    </row>
    <row r="144" spans="1:19" x14ac:dyDescent="0.25">
      <c r="A144" s="4"/>
      <c r="B144" s="6" t="s">
        <v>7</v>
      </c>
      <c r="C144" s="6" t="s">
        <v>7</v>
      </c>
      <c r="D144" s="6" t="s">
        <v>96</v>
      </c>
      <c r="E144" s="46">
        <v>1000000</v>
      </c>
      <c r="F144" s="6">
        <v>5</v>
      </c>
      <c r="G144" s="8">
        <v>41235</v>
      </c>
      <c r="H144" s="8">
        <v>43061</v>
      </c>
      <c r="I144" s="6" t="s">
        <v>6</v>
      </c>
      <c r="J144" s="9">
        <v>9.7500000000000003E-2</v>
      </c>
      <c r="K144" s="9" t="s">
        <v>206</v>
      </c>
      <c r="L144" s="9" t="s">
        <v>208</v>
      </c>
      <c r="M144" s="5" t="s">
        <v>56</v>
      </c>
      <c r="N144" s="46">
        <v>100000000000</v>
      </c>
      <c r="O144" s="169">
        <f>+N144/$E$203</f>
        <v>12797592.005088322</v>
      </c>
      <c r="P144" s="4"/>
      <c r="Q144" s="4"/>
      <c r="R144" s="4"/>
      <c r="S144" s="4"/>
    </row>
    <row r="145" spans="1:19" x14ac:dyDescent="0.25">
      <c r="A145" s="4"/>
      <c r="B145" s="6" t="s">
        <v>10</v>
      </c>
      <c r="C145" s="6" t="s">
        <v>7</v>
      </c>
      <c r="D145" s="6" t="s">
        <v>97</v>
      </c>
      <c r="E145" s="46">
        <v>1000000</v>
      </c>
      <c r="F145" s="6">
        <v>1.5</v>
      </c>
      <c r="G145" s="8">
        <v>41242</v>
      </c>
      <c r="H145" s="8">
        <v>41789</v>
      </c>
      <c r="I145" s="6" t="s">
        <v>6</v>
      </c>
      <c r="J145" s="9">
        <v>6.25E-2</v>
      </c>
      <c r="K145" s="9" t="s">
        <v>206</v>
      </c>
      <c r="L145" s="9" t="s">
        <v>208</v>
      </c>
      <c r="M145" s="5" t="s">
        <v>56</v>
      </c>
      <c r="N145" s="46">
        <v>50000000000</v>
      </c>
      <c r="O145" s="169">
        <f>+N145/$E$203</f>
        <v>6398796.0025441609</v>
      </c>
      <c r="P145" s="4"/>
      <c r="Q145" s="4"/>
      <c r="R145" s="4"/>
      <c r="S145" s="4"/>
    </row>
    <row r="146" spans="1:19" x14ac:dyDescent="0.25">
      <c r="A146" s="4"/>
      <c r="B146" s="10" t="s">
        <v>9</v>
      </c>
      <c r="C146" s="6" t="s">
        <v>9</v>
      </c>
      <c r="D146" s="6" t="s">
        <v>99</v>
      </c>
      <c r="E146" s="46">
        <v>1000000</v>
      </c>
      <c r="F146" s="6">
        <v>3</v>
      </c>
      <c r="G146" s="8">
        <v>41243</v>
      </c>
      <c r="H146" s="8">
        <v>42338</v>
      </c>
      <c r="I146" s="6" t="s">
        <v>6</v>
      </c>
      <c r="J146" s="9">
        <v>7.7499999999999999E-2</v>
      </c>
      <c r="K146" s="9" t="s">
        <v>206</v>
      </c>
      <c r="L146" s="9" t="s">
        <v>208</v>
      </c>
      <c r="M146" s="5" t="s">
        <v>56</v>
      </c>
      <c r="N146" s="46">
        <v>2505000000</v>
      </c>
      <c r="O146" s="169">
        <f>+N146/$E$203</f>
        <v>320579.67972746247</v>
      </c>
      <c r="P146" s="4"/>
      <c r="Q146" s="4"/>
      <c r="R146" s="4"/>
      <c r="S146" s="4"/>
    </row>
    <row r="147" spans="1:19" x14ac:dyDescent="0.25">
      <c r="A147" s="4"/>
      <c r="B147" s="10" t="s">
        <v>9</v>
      </c>
      <c r="C147" s="6" t="s">
        <v>9</v>
      </c>
      <c r="D147" s="6" t="s">
        <v>98</v>
      </c>
      <c r="E147" s="46">
        <v>1000000</v>
      </c>
      <c r="F147" s="6">
        <v>6</v>
      </c>
      <c r="G147" s="8">
        <v>41243</v>
      </c>
      <c r="H147" s="8">
        <v>43433</v>
      </c>
      <c r="I147" s="6" t="s">
        <v>6</v>
      </c>
      <c r="J147" s="9">
        <v>0.1075</v>
      </c>
      <c r="K147" s="9" t="s">
        <v>206</v>
      </c>
      <c r="L147" s="9" t="s">
        <v>208</v>
      </c>
      <c r="M147" s="5" t="s">
        <v>56</v>
      </c>
      <c r="N147" s="46">
        <v>1500000000</v>
      </c>
      <c r="O147" s="169">
        <f>+N147/$E$203</f>
        <v>191963.88007632483</v>
      </c>
      <c r="P147" s="4"/>
      <c r="Q147" s="4"/>
      <c r="R147" s="4"/>
      <c r="S147" s="4"/>
    </row>
    <row r="148" spans="1:19" s="11" customFormat="1" x14ac:dyDescent="0.25">
      <c r="A148" s="12"/>
      <c r="B148" s="6" t="s">
        <v>7</v>
      </c>
      <c r="C148" s="6" t="s">
        <v>7</v>
      </c>
      <c r="D148" s="6" t="s">
        <v>41</v>
      </c>
      <c r="E148" s="46">
        <v>1000000</v>
      </c>
      <c r="F148" s="6">
        <v>2</v>
      </c>
      <c r="G148" s="8">
        <v>41333</v>
      </c>
      <c r="H148" s="8">
        <v>42063</v>
      </c>
      <c r="I148" s="6" t="s">
        <v>6</v>
      </c>
      <c r="J148" s="9">
        <v>8.7499999999999994E-2</v>
      </c>
      <c r="K148" s="9" t="s">
        <v>206</v>
      </c>
      <c r="L148" s="9" t="s">
        <v>208</v>
      </c>
      <c r="M148" s="5" t="s">
        <v>56</v>
      </c>
      <c r="N148" s="46">
        <v>0</v>
      </c>
      <c r="O148" s="169">
        <f>+N148/$E$203</f>
        <v>0</v>
      </c>
      <c r="P148" s="12"/>
      <c r="Q148" s="12"/>
      <c r="R148" s="12"/>
      <c r="S148" s="12"/>
    </row>
    <row r="149" spans="1:19" s="11" customFormat="1" x14ac:dyDescent="0.25">
      <c r="A149" s="12"/>
      <c r="B149" s="6" t="s">
        <v>7</v>
      </c>
      <c r="C149" s="6" t="s">
        <v>7</v>
      </c>
      <c r="D149" s="6" t="s">
        <v>42</v>
      </c>
      <c r="E149" s="46">
        <v>1000000</v>
      </c>
      <c r="F149" s="6">
        <v>3</v>
      </c>
      <c r="G149" s="8">
        <v>41333</v>
      </c>
      <c r="H149" s="8">
        <v>42428</v>
      </c>
      <c r="I149" s="6" t="s">
        <v>6</v>
      </c>
      <c r="J149" s="9">
        <v>9.2499999999999999E-2</v>
      </c>
      <c r="K149" s="9" t="s">
        <v>206</v>
      </c>
      <c r="L149" s="9" t="s">
        <v>208</v>
      </c>
      <c r="M149" s="5" t="s">
        <v>56</v>
      </c>
      <c r="N149" s="46">
        <v>0</v>
      </c>
      <c r="O149" s="169">
        <f>+N149/$E$203</f>
        <v>0</v>
      </c>
      <c r="P149" s="12"/>
      <c r="Q149" s="12"/>
      <c r="R149" s="12"/>
      <c r="S149" s="12"/>
    </row>
    <row r="150" spans="1:19" s="11" customFormat="1" x14ac:dyDescent="0.25">
      <c r="A150" s="12"/>
      <c r="B150" s="6" t="s">
        <v>7</v>
      </c>
      <c r="C150" s="6" t="s">
        <v>7</v>
      </c>
      <c r="D150" s="6" t="s">
        <v>43</v>
      </c>
      <c r="E150" s="46">
        <v>1000000</v>
      </c>
      <c r="F150" s="6">
        <v>4</v>
      </c>
      <c r="G150" s="8">
        <v>41333</v>
      </c>
      <c r="H150" s="8">
        <v>42794</v>
      </c>
      <c r="I150" s="6" t="s">
        <v>6</v>
      </c>
      <c r="J150" s="9">
        <v>9.7500000000000003E-2</v>
      </c>
      <c r="K150" s="9" t="s">
        <v>206</v>
      </c>
      <c r="L150" s="9" t="s">
        <v>208</v>
      </c>
      <c r="M150" s="5" t="s">
        <v>56</v>
      </c>
      <c r="N150" s="46">
        <v>0</v>
      </c>
      <c r="O150" s="169">
        <f>+N150/$E$203</f>
        <v>0</v>
      </c>
      <c r="P150" s="12"/>
      <c r="Q150" s="12"/>
      <c r="R150" s="12"/>
      <c r="S150" s="12"/>
    </row>
    <row r="151" spans="1:19" s="11" customFormat="1" x14ac:dyDescent="0.25">
      <c r="A151" s="12"/>
      <c r="B151" s="6" t="s">
        <v>7</v>
      </c>
      <c r="C151" s="6" t="s">
        <v>7</v>
      </c>
      <c r="D151" s="6" t="s">
        <v>44</v>
      </c>
      <c r="E151" s="46">
        <v>1000000</v>
      </c>
      <c r="F151" s="6">
        <v>5</v>
      </c>
      <c r="G151" s="8">
        <v>41333</v>
      </c>
      <c r="H151" s="8">
        <v>43159</v>
      </c>
      <c r="I151" s="6" t="s">
        <v>6</v>
      </c>
      <c r="J151" s="9">
        <v>0.10249999999999999</v>
      </c>
      <c r="K151" s="9" t="s">
        <v>206</v>
      </c>
      <c r="L151" s="9" t="s">
        <v>208</v>
      </c>
      <c r="M151" s="5" t="s">
        <v>56</v>
      </c>
      <c r="N151" s="46">
        <v>0</v>
      </c>
      <c r="O151" s="169">
        <f>+N151/$E$203</f>
        <v>0</v>
      </c>
      <c r="P151" s="12"/>
      <c r="Q151" s="12"/>
      <c r="R151" s="12"/>
      <c r="S151" s="12"/>
    </row>
    <row r="152" spans="1:19" x14ac:dyDescent="0.25">
      <c r="A152" s="4"/>
      <c r="B152" s="6" t="s">
        <v>7</v>
      </c>
      <c r="C152" s="6" t="s">
        <v>7</v>
      </c>
      <c r="D152" s="6" t="s">
        <v>45</v>
      </c>
      <c r="E152" s="46">
        <v>1000000</v>
      </c>
      <c r="F152" s="6">
        <v>2</v>
      </c>
      <c r="G152" s="8">
        <v>41346</v>
      </c>
      <c r="H152" s="8">
        <v>42076</v>
      </c>
      <c r="I152" s="6" t="s">
        <v>6</v>
      </c>
      <c r="J152" s="9">
        <v>7.1999999999999995E-2</v>
      </c>
      <c r="K152" s="9" t="s">
        <v>206</v>
      </c>
      <c r="L152" s="9" t="s">
        <v>208</v>
      </c>
      <c r="M152" s="5" t="s">
        <v>56</v>
      </c>
      <c r="N152" s="46">
        <v>245000000000</v>
      </c>
      <c r="O152" s="169">
        <f>+N152/$E$203</f>
        <v>31354100.412466388</v>
      </c>
      <c r="P152" s="4"/>
      <c r="Q152" s="4"/>
      <c r="R152" s="4"/>
      <c r="S152" s="4"/>
    </row>
    <row r="153" spans="1:19" x14ac:dyDescent="0.25">
      <c r="A153" s="4"/>
      <c r="B153" s="6" t="s">
        <v>7</v>
      </c>
      <c r="C153" s="6" t="s">
        <v>7</v>
      </c>
      <c r="D153" s="6" t="s">
        <v>46</v>
      </c>
      <c r="E153" s="46">
        <v>1000000</v>
      </c>
      <c r="F153" s="6">
        <v>3</v>
      </c>
      <c r="G153" s="8">
        <v>41346</v>
      </c>
      <c r="H153" s="8">
        <v>42442</v>
      </c>
      <c r="I153" s="6" t="s">
        <v>6</v>
      </c>
      <c r="J153" s="9">
        <v>7.8E-2</v>
      </c>
      <c r="K153" s="9" t="s">
        <v>206</v>
      </c>
      <c r="L153" s="9" t="s">
        <v>208</v>
      </c>
      <c r="M153" s="5" t="s">
        <v>56</v>
      </c>
      <c r="N153" s="46">
        <v>50000000000</v>
      </c>
      <c r="O153" s="169">
        <f>+N153/$E$203</f>
        <v>6398796.0025441609</v>
      </c>
      <c r="P153" s="4"/>
      <c r="Q153" s="4"/>
      <c r="R153" s="4"/>
      <c r="S153" s="4"/>
    </row>
    <row r="154" spans="1:19" x14ac:dyDescent="0.25">
      <c r="A154" s="4"/>
      <c r="B154" s="6" t="s">
        <v>7</v>
      </c>
      <c r="C154" s="6" t="s">
        <v>7</v>
      </c>
      <c r="D154" s="6" t="s">
        <v>39</v>
      </c>
      <c r="E154" s="46">
        <v>1000000</v>
      </c>
      <c r="F154" s="6">
        <v>4</v>
      </c>
      <c r="G154" s="8">
        <v>41346</v>
      </c>
      <c r="H154" s="8">
        <v>42807</v>
      </c>
      <c r="I154" s="6" t="s">
        <v>6</v>
      </c>
      <c r="J154" s="9">
        <v>8.4000000000000005E-2</v>
      </c>
      <c r="K154" s="9" t="s">
        <v>206</v>
      </c>
      <c r="L154" s="9" t="s">
        <v>208</v>
      </c>
      <c r="M154" s="5" t="s">
        <v>56</v>
      </c>
      <c r="N154" s="46">
        <v>33000000000</v>
      </c>
      <c r="O154" s="169">
        <f>+N154/$E$203</f>
        <v>4223205.3616791461</v>
      </c>
      <c r="P154" s="4"/>
      <c r="Q154" s="4"/>
      <c r="R154" s="4"/>
      <c r="S154" s="4"/>
    </row>
    <row r="155" spans="1:19" x14ac:dyDescent="0.25">
      <c r="A155" s="4"/>
      <c r="B155" s="6" t="s">
        <v>7</v>
      </c>
      <c r="C155" s="6" t="s">
        <v>7</v>
      </c>
      <c r="D155" s="6" t="s">
        <v>40</v>
      </c>
      <c r="E155" s="46">
        <v>1000000</v>
      </c>
      <c r="F155" s="6">
        <v>5</v>
      </c>
      <c r="G155" s="8">
        <v>41345</v>
      </c>
      <c r="H155" s="8">
        <v>43172</v>
      </c>
      <c r="I155" s="6" t="s">
        <v>6</v>
      </c>
      <c r="J155" s="9">
        <v>0.09</v>
      </c>
      <c r="K155" s="9" t="s">
        <v>206</v>
      </c>
      <c r="L155" s="9" t="s">
        <v>208</v>
      </c>
      <c r="M155" s="5" t="s">
        <v>56</v>
      </c>
      <c r="N155" s="46">
        <v>150000000000</v>
      </c>
      <c r="O155" s="169">
        <f>+N155/$E$203</f>
        <v>19196388.007632483</v>
      </c>
      <c r="P155" s="4"/>
      <c r="Q155" s="4"/>
      <c r="R155" s="4"/>
      <c r="S155" s="4"/>
    </row>
    <row r="156" spans="1:19" x14ac:dyDescent="0.25">
      <c r="A156" s="4"/>
      <c r="B156" s="6" t="s">
        <v>7</v>
      </c>
      <c r="C156" s="6" t="s">
        <v>7</v>
      </c>
      <c r="D156" s="6" t="s">
        <v>47</v>
      </c>
      <c r="E156" s="46">
        <v>1000000</v>
      </c>
      <c r="F156" s="6">
        <v>3</v>
      </c>
      <c r="G156" s="8">
        <v>41444</v>
      </c>
      <c r="H156" s="8">
        <v>42541</v>
      </c>
      <c r="I156" s="6" t="s">
        <v>6</v>
      </c>
      <c r="J156" s="9">
        <v>7.6499999999999999E-2</v>
      </c>
      <c r="K156" s="9" t="s">
        <v>206</v>
      </c>
      <c r="L156" s="9" t="s">
        <v>208</v>
      </c>
      <c r="M156" s="5" t="s">
        <v>56</v>
      </c>
      <c r="N156" s="46">
        <v>243000000000</v>
      </c>
      <c r="O156" s="169">
        <f>+N156/$E$203</f>
        <v>31098148.572364625</v>
      </c>
      <c r="P156" s="4"/>
      <c r="Q156" s="4"/>
      <c r="R156" s="4"/>
      <c r="S156" s="4"/>
    </row>
    <row r="157" spans="1:19" x14ac:dyDescent="0.25">
      <c r="A157" s="4"/>
      <c r="B157" s="6" t="s">
        <v>7</v>
      </c>
      <c r="C157" s="6" t="s">
        <v>7</v>
      </c>
      <c r="D157" s="6" t="s">
        <v>48</v>
      </c>
      <c r="E157" s="46">
        <v>1000000</v>
      </c>
      <c r="F157" s="6">
        <v>4</v>
      </c>
      <c r="G157" s="8">
        <v>41444</v>
      </c>
      <c r="H157" s="8">
        <v>42906</v>
      </c>
      <c r="I157" s="6" t="s">
        <v>6</v>
      </c>
      <c r="J157" s="9">
        <v>8.1000000000000003E-2</v>
      </c>
      <c r="K157" s="9" t="s">
        <v>206</v>
      </c>
      <c r="L157" s="9" t="s">
        <v>208</v>
      </c>
      <c r="M157" s="5" t="s">
        <v>56</v>
      </c>
      <c r="N157" s="46">
        <v>60000000000</v>
      </c>
      <c r="O157" s="169">
        <f>+N157/$E$203</f>
        <v>7678555.2030529929</v>
      </c>
      <c r="P157" s="4"/>
      <c r="Q157" s="4"/>
      <c r="R157" s="4"/>
      <c r="S157" s="4"/>
    </row>
    <row r="158" spans="1:19" x14ac:dyDescent="0.25">
      <c r="A158" s="4"/>
      <c r="B158" s="6" t="s">
        <v>7</v>
      </c>
      <c r="C158" s="6" t="s">
        <v>7</v>
      </c>
      <c r="D158" s="6" t="s">
        <v>49</v>
      </c>
      <c r="E158" s="46">
        <v>1000000</v>
      </c>
      <c r="F158" s="6">
        <v>5</v>
      </c>
      <c r="G158" s="8">
        <v>41444</v>
      </c>
      <c r="H158" s="8">
        <v>43271</v>
      </c>
      <c r="I158" s="6" t="s">
        <v>6</v>
      </c>
      <c r="J158" s="9">
        <v>8.5500000000000007E-2</v>
      </c>
      <c r="K158" s="9" t="s">
        <v>206</v>
      </c>
      <c r="L158" s="9" t="s">
        <v>208</v>
      </c>
      <c r="M158" s="5" t="s">
        <v>56</v>
      </c>
      <c r="N158" s="46">
        <v>10000000000</v>
      </c>
      <c r="O158" s="169">
        <f>+N158/$E$203</f>
        <v>1279759.2005088322</v>
      </c>
      <c r="P158" s="4"/>
      <c r="Q158" s="4"/>
      <c r="R158" s="4"/>
      <c r="S158" s="4"/>
    </row>
    <row r="159" spans="1:19" x14ac:dyDescent="0.25">
      <c r="A159" s="4"/>
      <c r="B159" s="6" t="s">
        <v>7</v>
      </c>
      <c r="C159" s="6" t="s">
        <v>7</v>
      </c>
      <c r="D159" s="6" t="s">
        <v>50</v>
      </c>
      <c r="E159" s="46">
        <v>1000000</v>
      </c>
      <c r="F159" s="38">
        <f>426/365</f>
        <v>1.167123287671233</v>
      </c>
      <c r="G159" s="8">
        <v>41521</v>
      </c>
      <c r="H159" s="8">
        <v>41948</v>
      </c>
      <c r="I159" s="6" t="s">
        <v>6</v>
      </c>
      <c r="J159" s="9">
        <v>6.9500000000000006E-2</v>
      </c>
      <c r="K159" s="9" t="s">
        <v>206</v>
      </c>
      <c r="L159" s="9" t="s">
        <v>208</v>
      </c>
      <c r="M159" s="5" t="s">
        <v>56</v>
      </c>
      <c r="N159" s="46">
        <v>80000000000</v>
      </c>
      <c r="O159" s="169">
        <f>+N159/$E$203</f>
        <v>10238073.604070658</v>
      </c>
      <c r="P159" s="4"/>
      <c r="Q159" s="4"/>
      <c r="R159" s="4"/>
      <c r="S159" s="4"/>
    </row>
    <row r="160" spans="1:19" x14ac:dyDescent="0.25">
      <c r="A160" s="4"/>
      <c r="B160" s="6" t="s">
        <v>7</v>
      </c>
      <c r="C160" s="6" t="s">
        <v>7</v>
      </c>
      <c r="D160" s="6" t="s">
        <v>52</v>
      </c>
      <c r="E160" s="46">
        <v>1</v>
      </c>
      <c r="F160" s="38">
        <f>371/365</f>
        <v>1.0164383561643835</v>
      </c>
      <c r="G160" s="8">
        <v>41536</v>
      </c>
      <c r="H160" s="8">
        <v>41908</v>
      </c>
      <c r="I160" s="6" t="s">
        <v>6</v>
      </c>
      <c r="J160" s="9">
        <v>6.7500000000000004E-2</v>
      </c>
      <c r="K160" s="9" t="s">
        <v>206</v>
      </c>
      <c r="L160" s="9" t="s">
        <v>208</v>
      </c>
      <c r="M160" s="5" t="s">
        <v>56</v>
      </c>
      <c r="N160" s="46">
        <v>50000000000</v>
      </c>
      <c r="O160" s="169">
        <f>+N160/$E$203</f>
        <v>6398796.0025441609</v>
      </c>
      <c r="P160" s="4"/>
      <c r="Q160" s="4"/>
      <c r="R160" s="4"/>
      <c r="S160" s="4"/>
    </row>
    <row r="161" spans="1:19" x14ac:dyDescent="0.25">
      <c r="A161" s="4"/>
      <c r="B161" s="6" t="s">
        <v>7</v>
      </c>
      <c r="C161" s="6" t="s">
        <v>7</v>
      </c>
      <c r="D161" s="6" t="s">
        <v>51</v>
      </c>
      <c r="E161" s="46">
        <v>1</v>
      </c>
      <c r="F161" s="38">
        <f>448/365</f>
        <v>1.2273972602739727</v>
      </c>
      <c r="G161" s="8">
        <v>41550</v>
      </c>
      <c r="H161" s="8">
        <v>41999</v>
      </c>
      <c r="I161" s="6" t="s">
        <v>6</v>
      </c>
      <c r="J161" s="9">
        <v>7.0000000000000007E-2</v>
      </c>
      <c r="K161" s="9" t="s">
        <v>206</v>
      </c>
      <c r="L161" s="9" t="s">
        <v>208</v>
      </c>
      <c r="M161" s="5" t="s">
        <v>56</v>
      </c>
      <c r="N161" s="46">
        <v>10000000000</v>
      </c>
      <c r="O161" s="169">
        <f>+N161/$E$203</f>
        <v>1279759.2005088322</v>
      </c>
      <c r="P161" s="4"/>
      <c r="Q161" s="4"/>
      <c r="R161" s="4"/>
      <c r="S161" s="4"/>
    </row>
    <row r="162" spans="1:19" x14ac:dyDescent="0.25">
      <c r="A162" s="4"/>
      <c r="B162" s="6" t="s">
        <v>7</v>
      </c>
      <c r="C162" s="6" t="s">
        <v>7</v>
      </c>
      <c r="D162" s="6" t="s">
        <v>53</v>
      </c>
      <c r="E162" s="46">
        <v>1</v>
      </c>
      <c r="F162" s="38">
        <f>434/365</f>
        <v>1.189041095890411</v>
      </c>
      <c r="G162" s="8">
        <v>41564</v>
      </c>
      <c r="H162" s="8">
        <v>41999</v>
      </c>
      <c r="I162" s="6" t="s">
        <v>6</v>
      </c>
      <c r="J162" s="9">
        <v>7.0000000000000007E-2</v>
      </c>
      <c r="K162" s="9" t="s">
        <v>206</v>
      </c>
      <c r="L162" s="9" t="s">
        <v>208</v>
      </c>
      <c r="M162" s="5" t="s">
        <v>56</v>
      </c>
      <c r="N162" s="46">
        <v>5000000000</v>
      </c>
      <c r="O162" s="169">
        <f>+N162/$E$203</f>
        <v>639879.60025441612</v>
      </c>
      <c r="P162" s="4"/>
      <c r="Q162" s="4"/>
      <c r="R162" s="4"/>
      <c r="S162" s="4"/>
    </row>
    <row r="163" spans="1:19" x14ac:dyDescent="0.25">
      <c r="A163" s="4"/>
      <c r="B163" s="6" t="s">
        <v>7</v>
      </c>
      <c r="C163" s="6" t="s">
        <v>7</v>
      </c>
      <c r="D163" s="6" t="s">
        <v>54</v>
      </c>
      <c r="E163" s="46">
        <v>1</v>
      </c>
      <c r="F163" s="6">
        <v>1.1299999999999999</v>
      </c>
      <c r="G163" s="8">
        <v>41585</v>
      </c>
      <c r="H163" s="8">
        <v>41999</v>
      </c>
      <c r="I163" s="6" t="s">
        <v>6</v>
      </c>
      <c r="J163" s="9">
        <v>7.0000000000000007E-2</v>
      </c>
      <c r="K163" s="9" t="s">
        <v>206</v>
      </c>
      <c r="L163" s="9" t="s">
        <v>208</v>
      </c>
      <c r="M163" s="5" t="s">
        <v>56</v>
      </c>
      <c r="N163" s="46">
        <v>130000000000</v>
      </c>
      <c r="O163" s="169">
        <f>+N163/$E$203</f>
        <v>16636869.606614819</v>
      </c>
      <c r="P163" s="4"/>
      <c r="Q163" s="4"/>
      <c r="R163" s="4"/>
      <c r="S163" s="4"/>
    </row>
    <row r="164" spans="1:19" x14ac:dyDescent="0.25">
      <c r="A164" s="4"/>
      <c r="B164" s="6" t="s">
        <v>7</v>
      </c>
      <c r="C164" s="6" t="s">
        <v>7</v>
      </c>
      <c r="D164" s="6" t="s">
        <v>21</v>
      </c>
      <c r="E164" s="46">
        <v>1000000</v>
      </c>
      <c r="F164" s="1">
        <v>2</v>
      </c>
      <c r="G164" s="7">
        <v>41696</v>
      </c>
      <c r="H164" s="3">
        <v>42426</v>
      </c>
      <c r="I164" s="1" t="s">
        <v>11</v>
      </c>
      <c r="J164" s="2">
        <v>8.5000000000000006E-2</v>
      </c>
      <c r="K164" s="9" t="s">
        <v>206</v>
      </c>
      <c r="L164" s="9" t="s">
        <v>208</v>
      </c>
      <c r="M164" s="5" t="s">
        <v>56</v>
      </c>
      <c r="N164" s="46">
        <v>175000000000</v>
      </c>
      <c r="O164" s="169">
        <f>+N164/$E$203</f>
        <v>22395786.008904565</v>
      </c>
      <c r="P164" s="4"/>
      <c r="Q164" s="4"/>
      <c r="R164" s="4"/>
      <c r="S164" s="4"/>
    </row>
    <row r="165" spans="1:19" x14ac:dyDescent="0.25">
      <c r="A165" s="4"/>
      <c r="B165" s="6" t="s">
        <v>7</v>
      </c>
      <c r="C165" s="6" t="s">
        <v>7</v>
      </c>
      <c r="D165" s="6" t="s">
        <v>22</v>
      </c>
      <c r="E165" s="46">
        <v>1000000</v>
      </c>
      <c r="F165" s="1">
        <v>3</v>
      </c>
      <c r="G165" s="7">
        <v>41696</v>
      </c>
      <c r="H165" s="3">
        <v>42792</v>
      </c>
      <c r="I165" s="1" t="s">
        <v>11</v>
      </c>
      <c r="J165" s="2">
        <v>9.35E-2</v>
      </c>
      <c r="K165" s="9" t="s">
        <v>206</v>
      </c>
      <c r="L165" s="9" t="s">
        <v>208</v>
      </c>
      <c r="M165" s="5" t="s">
        <v>56</v>
      </c>
      <c r="N165" s="46">
        <v>355000000000</v>
      </c>
      <c r="O165" s="169">
        <f>+N165/$E$203</f>
        <v>45431451.618063547</v>
      </c>
      <c r="P165" s="4"/>
      <c r="Q165" s="4"/>
      <c r="R165" s="4"/>
      <c r="S165" s="4"/>
    </row>
    <row r="166" spans="1:19" x14ac:dyDescent="0.25">
      <c r="A166" s="4"/>
      <c r="B166" s="6" t="s">
        <v>7</v>
      </c>
      <c r="C166" s="6" t="s">
        <v>7</v>
      </c>
      <c r="D166" s="6" t="s">
        <v>23</v>
      </c>
      <c r="E166" s="46">
        <v>1000000</v>
      </c>
      <c r="F166" s="1">
        <v>4</v>
      </c>
      <c r="G166" s="7">
        <v>41696</v>
      </c>
      <c r="H166" s="3">
        <v>43157</v>
      </c>
      <c r="I166" s="1" t="s">
        <v>11</v>
      </c>
      <c r="J166" s="2">
        <v>9.4299999999999995E-2</v>
      </c>
      <c r="K166" s="9" t="s">
        <v>206</v>
      </c>
      <c r="L166" s="9" t="s">
        <v>208</v>
      </c>
      <c r="M166" s="5" t="s">
        <v>56</v>
      </c>
      <c r="N166" s="46">
        <v>134000000000</v>
      </c>
      <c r="O166" s="169">
        <f>+N166/$E$203</f>
        <v>17148773.286818352</v>
      </c>
      <c r="P166" s="4"/>
      <c r="Q166" s="4"/>
      <c r="R166" s="4"/>
      <c r="S166" s="4"/>
    </row>
    <row r="167" spans="1:19" x14ac:dyDescent="0.25">
      <c r="A167" s="4"/>
      <c r="B167" s="6" t="s">
        <v>7</v>
      </c>
      <c r="C167" s="6" t="s">
        <v>7</v>
      </c>
      <c r="D167" s="6" t="s">
        <v>24</v>
      </c>
      <c r="E167" s="46">
        <v>1000000</v>
      </c>
      <c r="F167" s="1">
        <v>5</v>
      </c>
      <c r="G167" s="7">
        <v>41696</v>
      </c>
      <c r="H167" s="3">
        <v>43522</v>
      </c>
      <c r="I167" s="1" t="s">
        <v>11</v>
      </c>
      <c r="J167" s="2">
        <v>9.7299999999999998E-2</v>
      </c>
      <c r="K167" s="9" t="s">
        <v>206</v>
      </c>
      <c r="L167" s="9" t="s">
        <v>208</v>
      </c>
      <c r="M167" s="5" t="s">
        <v>56</v>
      </c>
      <c r="N167" s="46">
        <v>120000000000</v>
      </c>
      <c r="O167" s="169">
        <f>+N167/$E$203</f>
        <v>15357110.406105986</v>
      </c>
      <c r="P167" s="4"/>
      <c r="Q167" s="4"/>
      <c r="R167" s="4"/>
      <c r="S167" s="4"/>
    </row>
    <row r="168" spans="1:19" s="11" customFormat="1" x14ac:dyDescent="0.25">
      <c r="A168" s="12"/>
      <c r="B168" s="6" t="s">
        <v>10</v>
      </c>
      <c r="C168" s="6" t="s">
        <v>7</v>
      </c>
      <c r="D168" s="6" t="s">
        <v>25</v>
      </c>
      <c r="E168" s="46">
        <v>1000000</v>
      </c>
      <c r="F168" s="1">
        <v>1.5</v>
      </c>
      <c r="G168" s="7">
        <v>41843</v>
      </c>
      <c r="H168" s="3">
        <v>42392</v>
      </c>
      <c r="I168" s="1" t="s">
        <v>11</v>
      </c>
      <c r="J168" s="2">
        <v>6.9900000000000004E-2</v>
      </c>
      <c r="K168" s="9" t="s">
        <v>206</v>
      </c>
      <c r="L168" s="9" t="s">
        <v>208</v>
      </c>
      <c r="M168" s="5" t="s">
        <v>56</v>
      </c>
      <c r="N168" s="46">
        <v>195000000000</v>
      </c>
      <c r="O168" s="169">
        <f>+N168/$E$203</f>
        <v>24955304.409922227</v>
      </c>
      <c r="P168" s="12"/>
      <c r="Q168" s="12"/>
      <c r="R168" s="12"/>
      <c r="S168" s="12"/>
    </row>
    <row r="169" spans="1:19" s="11" customFormat="1" x14ac:dyDescent="0.25">
      <c r="A169" s="12"/>
      <c r="B169" s="6" t="s">
        <v>9</v>
      </c>
      <c r="C169" s="6" t="s">
        <v>9</v>
      </c>
      <c r="D169" s="6" t="s">
        <v>26</v>
      </c>
      <c r="E169" s="46">
        <v>1000000</v>
      </c>
      <c r="F169" s="1">
        <v>3</v>
      </c>
      <c r="G169" s="7">
        <v>41905</v>
      </c>
      <c r="H169" s="3">
        <v>43000</v>
      </c>
      <c r="I169" s="1" t="s">
        <v>11</v>
      </c>
      <c r="J169" s="2">
        <v>7.9000000000000001E-2</v>
      </c>
      <c r="K169" s="9" t="s">
        <v>206</v>
      </c>
      <c r="L169" s="9" t="s">
        <v>208</v>
      </c>
      <c r="M169" s="5" t="s">
        <v>56</v>
      </c>
      <c r="N169" s="46">
        <v>20000000000</v>
      </c>
      <c r="O169" s="169">
        <f>+N169/$E$203</f>
        <v>2559518.4010176645</v>
      </c>
      <c r="P169" s="12"/>
      <c r="Q169" s="12"/>
      <c r="R169" s="12"/>
      <c r="S169" s="12"/>
    </row>
    <row r="170" spans="1:19" s="11" customFormat="1" x14ac:dyDescent="0.25">
      <c r="A170" s="12"/>
      <c r="B170" s="6" t="s">
        <v>9</v>
      </c>
      <c r="C170" s="6" t="s">
        <v>9</v>
      </c>
      <c r="D170" s="6" t="s">
        <v>27</v>
      </c>
      <c r="E170" s="46">
        <v>1000000</v>
      </c>
      <c r="F170" s="1">
        <v>5</v>
      </c>
      <c r="G170" s="7">
        <v>41905</v>
      </c>
      <c r="H170" s="3">
        <v>43731</v>
      </c>
      <c r="I170" s="1" t="s">
        <v>11</v>
      </c>
      <c r="J170" s="2">
        <v>8.3000000000000004E-2</v>
      </c>
      <c r="K170" s="9" t="s">
        <v>206</v>
      </c>
      <c r="L170" s="9" t="s">
        <v>208</v>
      </c>
      <c r="M170" s="5" t="s">
        <v>56</v>
      </c>
      <c r="N170" s="46">
        <v>40000000000</v>
      </c>
      <c r="O170" s="169">
        <f>+N170/$E$203</f>
        <v>5119036.8020353289</v>
      </c>
      <c r="P170" s="12"/>
      <c r="Q170" s="12"/>
      <c r="R170" s="12"/>
      <c r="S170" s="12"/>
    </row>
    <row r="171" spans="1:19" s="11" customFormat="1" x14ac:dyDescent="0.25">
      <c r="A171" s="12"/>
      <c r="B171" s="6" t="s">
        <v>9</v>
      </c>
      <c r="C171" s="6" t="s">
        <v>9</v>
      </c>
      <c r="D171" s="6" t="s">
        <v>28</v>
      </c>
      <c r="E171" s="46">
        <v>1000000</v>
      </c>
      <c r="F171" s="1">
        <v>7</v>
      </c>
      <c r="G171" s="7">
        <v>41905</v>
      </c>
      <c r="H171" s="3">
        <v>44461</v>
      </c>
      <c r="I171" s="1" t="s">
        <v>11</v>
      </c>
      <c r="J171" s="2">
        <v>0.09</v>
      </c>
      <c r="K171" s="9" t="s">
        <v>206</v>
      </c>
      <c r="L171" s="9" t="s">
        <v>208</v>
      </c>
      <c r="M171" s="5" t="s">
        <v>56</v>
      </c>
      <c r="N171" s="46">
        <v>38543000000</v>
      </c>
      <c r="O171" s="169">
        <f>+N171/$E$203</f>
        <v>4932575.8865211923</v>
      </c>
      <c r="P171" s="12"/>
      <c r="Q171" s="12"/>
      <c r="R171" s="12"/>
      <c r="S171" s="12"/>
    </row>
    <row r="172" spans="1:19" s="11" customFormat="1" x14ac:dyDescent="0.25">
      <c r="A172" s="12"/>
      <c r="B172" s="6" t="s">
        <v>7</v>
      </c>
      <c r="C172" s="6" t="s">
        <v>7</v>
      </c>
      <c r="D172" s="6" t="s">
        <v>18</v>
      </c>
      <c r="E172" s="46">
        <v>1000000</v>
      </c>
      <c r="F172" s="1">
        <v>3</v>
      </c>
      <c r="G172" s="3">
        <v>42039</v>
      </c>
      <c r="H172" s="3">
        <v>43135</v>
      </c>
      <c r="I172" s="1" t="s">
        <v>11</v>
      </c>
      <c r="J172" s="2">
        <v>7.9000000000000001E-2</v>
      </c>
      <c r="K172" s="9" t="s">
        <v>206</v>
      </c>
      <c r="L172" s="9" t="s">
        <v>208</v>
      </c>
      <c r="M172" s="5" t="s">
        <v>56</v>
      </c>
      <c r="N172" s="46">
        <v>101000000000</v>
      </c>
      <c r="O172" s="169">
        <f>+N172/$E$203</f>
        <v>12925567.925139206</v>
      </c>
      <c r="P172" s="12"/>
      <c r="Q172" s="12"/>
      <c r="R172" s="12"/>
      <c r="S172" s="12"/>
    </row>
    <row r="173" spans="1:19" s="11" customFormat="1" x14ac:dyDescent="0.25">
      <c r="A173" s="12"/>
      <c r="B173" s="6" t="s">
        <v>7</v>
      </c>
      <c r="C173" s="6" t="s">
        <v>7</v>
      </c>
      <c r="D173" s="6" t="s">
        <v>19</v>
      </c>
      <c r="E173" s="46">
        <v>1000000</v>
      </c>
      <c r="F173" s="1">
        <v>4</v>
      </c>
      <c r="G173" s="3">
        <v>42039</v>
      </c>
      <c r="H173" s="3">
        <v>43500</v>
      </c>
      <c r="I173" s="1" t="s">
        <v>11</v>
      </c>
      <c r="J173" s="2">
        <v>8.1000000000000003E-2</v>
      </c>
      <c r="K173" s="9" t="s">
        <v>206</v>
      </c>
      <c r="L173" s="9" t="s">
        <v>208</v>
      </c>
      <c r="M173" s="5" t="s">
        <v>56</v>
      </c>
      <c r="N173" s="46">
        <v>159000000000</v>
      </c>
      <c r="O173" s="169">
        <f>+N173/$E$203</f>
        <v>20348171.288090434</v>
      </c>
      <c r="P173" s="12"/>
      <c r="Q173" s="12"/>
      <c r="R173" s="12"/>
      <c r="S173" s="12"/>
    </row>
    <row r="174" spans="1:19" s="11" customFormat="1" x14ac:dyDescent="0.25">
      <c r="A174" s="12"/>
      <c r="B174" s="6" t="s">
        <v>7</v>
      </c>
      <c r="C174" s="6" t="s">
        <v>7</v>
      </c>
      <c r="D174" s="6" t="s">
        <v>20</v>
      </c>
      <c r="E174" s="46">
        <v>1000000</v>
      </c>
      <c r="F174" s="1">
        <v>5</v>
      </c>
      <c r="G174" s="3">
        <v>42039</v>
      </c>
      <c r="H174" s="3">
        <v>43865</v>
      </c>
      <c r="I174" s="1" t="s">
        <v>11</v>
      </c>
      <c r="J174" s="2">
        <v>8.3000000000000004E-2</v>
      </c>
      <c r="K174" s="9" t="s">
        <v>206</v>
      </c>
      <c r="L174" s="9" t="s">
        <v>208</v>
      </c>
      <c r="M174" s="5" t="s">
        <v>56</v>
      </c>
      <c r="N174" s="46">
        <v>299727000000</v>
      </c>
      <c r="O174" s="169">
        <f>+N174/$E$203</f>
        <v>38357838.589091077</v>
      </c>
      <c r="P174" s="12"/>
      <c r="Q174" s="12"/>
      <c r="R174" s="12"/>
      <c r="S174" s="12"/>
    </row>
    <row r="175" spans="1:19" s="11" customFormat="1" x14ac:dyDescent="0.25">
      <c r="A175" s="12"/>
      <c r="B175" s="6" t="s">
        <v>9</v>
      </c>
      <c r="C175" s="6" t="s">
        <v>9</v>
      </c>
      <c r="D175" s="6" t="s">
        <v>29</v>
      </c>
      <c r="E175" s="46">
        <v>1000000</v>
      </c>
      <c r="F175" s="1">
        <v>4</v>
      </c>
      <c r="G175" s="3">
        <v>42066</v>
      </c>
      <c r="H175" s="3">
        <v>43528</v>
      </c>
      <c r="I175" s="1" t="s">
        <v>11</v>
      </c>
      <c r="J175" s="2">
        <v>8.1000000000000003E-2</v>
      </c>
      <c r="K175" s="9" t="s">
        <v>206</v>
      </c>
      <c r="L175" s="9" t="s">
        <v>208</v>
      </c>
      <c r="M175" s="5" t="s">
        <v>56</v>
      </c>
      <c r="N175" s="46">
        <v>25000000000</v>
      </c>
      <c r="O175" s="169">
        <f>+N175/$E$203</f>
        <v>3199398.0012720805</v>
      </c>
      <c r="P175" s="12"/>
      <c r="Q175" s="12"/>
      <c r="R175" s="12"/>
      <c r="S175" s="12"/>
    </row>
    <row r="176" spans="1:19" s="11" customFormat="1" x14ac:dyDescent="0.25">
      <c r="A176" s="12"/>
      <c r="B176" s="6" t="s">
        <v>9</v>
      </c>
      <c r="C176" s="6" t="s">
        <v>9</v>
      </c>
      <c r="D176" s="6" t="s">
        <v>30</v>
      </c>
      <c r="E176" s="46">
        <v>1000000</v>
      </c>
      <c r="F176" s="1">
        <v>5</v>
      </c>
      <c r="G176" s="3">
        <v>42066</v>
      </c>
      <c r="H176" s="3">
        <v>43893</v>
      </c>
      <c r="I176" s="1" t="s">
        <v>11</v>
      </c>
      <c r="J176" s="2">
        <v>8.3000000000000004E-2</v>
      </c>
      <c r="K176" s="9" t="s">
        <v>206</v>
      </c>
      <c r="L176" s="9" t="s">
        <v>208</v>
      </c>
      <c r="M176" s="5" t="s">
        <v>56</v>
      </c>
      <c r="N176" s="46">
        <v>32777000000</v>
      </c>
      <c r="O176" s="169">
        <f>+N176/$E$203</f>
        <v>4194666.7315077996</v>
      </c>
      <c r="P176" s="12"/>
      <c r="Q176" s="12"/>
      <c r="R176" s="12"/>
      <c r="S176" s="12"/>
    </row>
    <row r="177" spans="1:21" s="11" customFormat="1" x14ac:dyDescent="0.25">
      <c r="A177" s="12"/>
      <c r="B177" s="6" t="s">
        <v>9</v>
      </c>
      <c r="C177" s="6" t="s">
        <v>9</v>
      </c>
      <c r="D177" s="6" t="s">
        <v>31</v>
      </c>
      <c r="E177" s="46">
        <v>1000000</v>
      </c>
      <c r="F177" s="1">
        <v>7</v>
      </c>
      <c r="G177" s="3">
        <v>42066</v>
      </c>
      <c r="H177" s="3">
        <v>44623</v>
      </c>
      <c r="I177" s="1" t="s">
        <v>11</v>
      </c>
      <c r="J177" s="2">
        <v>8.6999999999999994E-2</v>
      </c>
      <c r="K177" s="9" t="s">
        <v>206</v>
      </c>
      <c r="L177" s="9" t="s">
        <v>208</v>
      </c>
      <c r="M177" s="5" t="s">
        <v>56</v>
      </c>
      <c r="N177" s="46">
        <v>17970000000</v>
      </c>
      <c r="O177" s="169">
        <f>+N177/$E$203</f>
        <v>2299727.2833143715</v>
      </c>
      <c r="P177" s="12"/>
      <c r="Q177" s="12"/>
      <c r="R177" s="12"/>
      <c r="S177" s="12"/>
    </row>
    <row r="178" spans="1:21" s="44" customFormat="1" x14ac:dyDescent="0.25">
      <c r="A178" s="43"/>
      <c r="B178" s="6" t="s">
        <v>10</v>
      </c>
      <c r="C178" s="6" t="s">
        <v>7</v>
      </c>
      <c r="D178" s="6" t="s">
        <v>202</v>
      </c>
      <c r="E178" s="46">
        <v>1000000</v>
      </c>
      <c r="F178" s="1">
        <v>2</v>
      </c>
      <c r="G178" s="3">
        <v>42389</v>
      </c>
      <c r="H178" s="3">
        <v>43120</v>
      </c>
      <c r="I178" s="1" t="s">
        <v>11</v>
      </c>
      <c r="J178" s="2">
        <v>7.2999999999999995E-2</v>
      </c>
      <c r="K178" s="9" t="s">
        <v>206</v>
      </c>
      <c r="L178" s="9" t="s">
        <v>208</v>
      </c>
      <c r="M178" s="5" t="s">
        <v>56</v>
      </c>
      <c r="N178" s="46">
        <v>195000000000</v>
      </c>
      <c r="O178" s="169">
        <f>+N178/$E$203</f>
        <v>24955304.409922227</v>
      </c>
      <c r="P178" s="43"/>
      <c r="Q178" s="43"/>
      <c r="R178" s="43"/>
      <c r="S178" s="43"/>
    </row>
    <row r="179" spans="1:21" s="44" customFormat="1" x14ac:dyDescent="0.25">
      <c r="A179" s="43"/>
      <c r="B179" s="6" t="s">
        <v>10</v>
      </c>
      <c r="C179" s="6" t="s">
        <v>7</v>
      </c>
      <c r="D179" s="6" t="s">
        <v>203</v>
      </c>
      <c r="E179" s="46">
        <v>1000000</v>
      </c>
      <c r="F179" s="1">
        <v>3.5</v>
      </c>
      <c r="G179" s="3">
        <v>42397</v>
      </c>
      <c r="H179" s="3">
        <v>43674</v>
      </c>
      <c r="I179" s="1" t="s">
        <v>11</v>
      </c>
      <c r="J179" s="2">
        <v>7.5999999999999998E-2</v>
      </c>
      <c r="K179" s="9" t="s">
        <v>206</v>
      </c>
      <c r="L179" s="9" t="s">
        <v>208</v>
      </c>
      <c r="M179" s="5" t="s">
        <v>56</v>
      </c>
      <c r="N179" s="46">
        <v>100000000000</v>
      </c>
      <c r="O179" s="169">
        <f>+N179/$E$203</f>
        <v>12797592.005088322</v>
      </c>
      <c r="P179" s="43"/>
      <c r="Q179" s="43"/>
      <c r="R179" s="43"/>
      <c r="S179" s="43"/>
    </row>
    <row r="180" spans="1:21" s="44" customFormat="1" x14ac:dyDescent="0.25">
      <c r="A180" s="43"/>
      <c r="B180" s="6" t="s">
        <v>9</v>
      </c>
      <c r="C180" s="6" t="s">
        <v>9</v>
      </c>
      <c r="D180" s="6" t="s">
        <v>199</v>
      </c>
      <c r="E180" s="46">
        <v>1000000</v>
      </c>
      <c r="F180" s="1">
        <v>3</v>
      </c>
      <c r="G180" s="3">
        <v>42402</v>
      </c>
      <c r="H180" s="3">
        <v>43498</v>
      </c>
      <c r="I180" s="1" t="s">
        <v>11</v>
      </c>
      <c r="J180" s="2">
        <v>7.4999999999999997E-2</v>
      </c>
      <c r="K180" s="9" t="s">
        <v>206</v>
      </c>
      <c r="L180" s="9" t="s">
        <v>208</v>
      </c>
      <c r="M180" s="5" t="s">
        <v>56</v>
      </c>
      <c r="N180" s="46">
        <v>50000000000</v>
      </c>
      <c r="O180" s="169">
        <f>+N180/$E$203</f>
        <v>6398796.0025441609</v>
      </c>
      <c r="P180" s="43"/>
      <c r="Q180" s="43"/>
      <c r="R180" s="43"/>
      <c r="S180" s="43"/>
    </row>
    <row r="181" spans="1:21" s="44" customFormat="1" x14ac:dyDescent="0.25">
      <c r="A181" s="43"/>
      <c r="B181" s="6" t="s">
        <v>9</v>
      </c>
      <c r="C181" s="6" t="s">
        <v>9</v>
      </c>
      <c r="D181" s="6" t="s">
        <v>200</v>
      </c>
      <c r="E181" s="46">
        <v>1000000</v>
      </c>
      <c r="F181" s="1">
        <v>7</v>
      </c>
      <c r="G181" s="3">
        <v>42402</v>
      </c>
      <c r="H181" s="3">
        <v>44959</v>
      </c>
      <c r="I181" s="1" t="s">
        <v>11</v>
      </c>
      <c r="J181" s="2">
        <v>8.1000000000000003E-2</v>
      </c>
      <c r="K181" s="9" t="s">
        <v>206</v>
      </c>
      <c r="L181" s="9" t="s">
        <v>208</v>
      </c>
      <c r="M181" s="5" t="s">
        <v>56</v>
      </c>
      <c r="N181" s="46">
        <v>45320000000</v>
      </c>
      <c r="O181" s="169">
        <f>+N181/$E$203</f>
        <v>5799868.6967060277</v>
      </c>
      <c r="P181" s="43"/>
      <c r="Q181" s="43"/>
      <c r="R181" s="43"/>
      <c r="S181" s="43"/>
    </row>
    <row r="182" spans="1:21" x14ac:dyDescent="0.25">
      <c r="A182" s="4"/>
      <c r="B182" s="6" t="s">
        <v>10</v>
      </c>
      <c r="C182" s="6" t="s">
        <v>7</v>
      </c>
      <c r="D182" s="6" t="s">
        <v>221</v>
      </c>
      <c r="E182" s="46">
        <v>1000000</v>
      </c>
      <c r="F182" s="1">
        <v>2</v>
      </c>
      <c r="G182" s="3">
        <v>42731</v>
      </c>
      <c r="H182" s="3">
        <v>43127</v>
      </c>
      <c r="I182" s="1" t="s">
        <v>11</v>
      </c>
      <c r="J182" s="2">
        <v>7.1999999999999995E-2</v>
      </c>
      <c r="K182" s="9" t="s">
        <v>206</v>
      </c>
      <c r="L182" s="9" t="s">
        <v>208</v>
      </c>
      <c r="M182" s="5" t="s">
        <v>56</v>
      </c>
      <c r="N182" s="46">
        <v>100000000000</v>
      </c>
      <c r="O182" s="169">
        <f>+N182/$E$203</f>
        <v>12797592.005088322</v>
      </c>
      <c r="P182" s="4"/>
      <c r="Q182" s="4"/>
      <c r="R182" s="4"/>
      <c r="S182" s="4"/>
      <c r="T182" s="4"/>
      <c r="U182" s="4"/>
    </row>
    <row r="183" spans="1:21" s="44" customFormat="1" x14ac:dyDescent="0.25">
      <c r="A183" s="43"/>
      <c r="B183" s="6" t="s">
        <v>9</v>
      </c>
      <c r="C183" s="6" t="s">
        <v>7</v>
      </c>
      <c r="D183" s="6" t="s">
        <v>222</v>
      </c>
      <c r="E183" s="46">
        <v>1000000</v>
      </c>
      <c r="F183" s="1">
        <v>3</v>
      </c>
      <c r="G183" s="3">
        <v>42879</v>
      </c>
      <c r="H183" s="3">
        <v>43975</v>
      </c>
      <c r="I183" s="1" t="s">
        <v>11</v>
      </c>
      <c r="J183" s="2">
        <v>7.2999999999999995E-2</v>
      </c>
      <c r="K183" s="9" t="s">
        <v>206</v>
      </c>
      <c r="L183" s="9" t="s">
        <v>208</v>
      </c>
      <c r="M183" s="5" t="s">
        <v>56</v>
      </c>
      <c r="N183" s="46">
        <v>350000000000</v>
      </c>
      <c r="O183" s="169">
        <f>+N183/$E$203</f>
        <v>44791572.01780913</v>
      </c>
      <c r="P183" s="43"/>
      <c r="Q183" s="43"/>
      <c r="R183" s="43"/>
      <c r="S183" s="43"/>
      <c r="T183" s="43"/>
      <c r="U183" s="43"/>
    </row>
    <row r="184" spans="1:21" s="44" customFormat="1" x14ac:dyDescent="0.25">
      <c r="A184" s="43"/>
      <c r="B184" s="6" t="s">
        <v>9</v>
      </c>
      <c r="C184" s="6" t="s">
        <v>7</v>
      </c>
      <c r="D184" s="6" t="s">
        <v>227</v>
      </c>
      <c r="E184" s="46">
        <v>1000000</v>
      </c>
      <c r="F184" s="1">
        <v>5</v>
      </c>
      <c r="G184" s="3">
        <v>42942</v>
      </c>
      <c r="H184" s="3">
        <v>44768</v>
      </c>
      <c r="I184" s="1" t="s">
        <v>11</v>
      </c>
      <c r="J184" s="2">
        <v>0.08</v>
      </c>
      <c r="K184" s="9" t="s">
        <v>206</v>
      </c>
      <c r="L184" s="9" t="s">
        <v>208</v>
      </c>
      <c r="M184" s="5" t="s">
        <v>56</v>
      </c>
      <c r="N184" s="46">
        <v>237735000000</v>
      </c>
      <c r="O184" s="169">
        <f>+N184/$E$203</f>
        <v>30424355.353296723</v>
      </c>
      <c r="P184" s="43"/>
      <c r="Q184" s="43"/>
      <c r="R184" s="43"/>
      <c r="S184" s="43"/>
      <c r="T184" s="43"/>
      <c r="U184" s="43"/>
    </row>
    <row r="185" spans="1:21" s="44" customFormat="1" x14ac:dyDescent="0.25">
      <c r="A185" s="43"/>
      <c r="B185" s="6" t="s">
        <v>10</v>
      </c>
      <c r="C185" s="6" t="s">
        <v>7</v>
      </c>
      <c r="D185" s="6" t="s">
        <v>229</v>
      </c>
      <c r="E185" s="46">
        <v>1000000</v>
      </c>
      <c r="F185" s="1">
        <v>4</v>
      </c>
      <c r="G185" s="3">
        <v>43048</v>
      </c>
      <c r="H185" s="3">
        <v>44509</v>
      </c>
      <c r="I185" s="1" t="s">
        <v>11</v>
      </c>
      <c r="J185" s="2">
        <v>7.0000000000000007E-2</v>
      </c>
      <c r="K185" s="9" t="s">
        <v>206</v>
      </c>
      <c r="L185" s="9" t="s">
        <v>208</v>
      </c>
      <c r="M185" s="5" t="s">
        <v>56</v>
      </c>
      <c r="N185" s="46">
        <v>24000000000</v>
      </c>
      <c r="O185" s="169">
        <f>+N185/$E$203</f>
        <v>3071422.0812211973</v>
      </c>
      <c r="P185" s="43"/>
      <c r="Q185" s="43"/>
      <c r="R185" s="43"/>
      <c r="S185" s="43"/>
      <c r="T185" s="43"/>
      <c r="U185" s="43"/>
    </row>
    <row r="186" spans="1:21" s="44" customFormat="1" x14ac:dyDescent="0.25">
      <c r="A186" s="43"/>
      <c r="B186" s="6" t="s">
        <v>10</v>
      </c>
      <c r="C186" s="6" t="s">
        <v>7</v>
      </c>
      <c r="D186" s="6" t="s">
        <v>230</v>
      </c>
      <c r="E186" s="46">
        <v>1000000</v>
      </c>
      <c r="F186" s="1">
        <v>5</v>
      </c>
      <c r="G186" s="3">
        <v>43048</v>
      </c>
      <c r="H186" s="3">
        <v>44874</v>
      </c>
      <c r="I186" s="1" t="s">
        <v>11</v>
      </c>
      <c r="J186" s="2">
        <v>7.0999999999999994E-2</v>
      </c>
      <c r="K186" s="9" t="s">
        <v>206</v>
      </c>
      <c r="L186" s="9" t="s">
        <v>208</v>
      </c>
      <c r="M186" s="5" t="s">
        <v>56</v>
      </c>
      <c r="N186" s="46">
        <v>100000000000</v>
      </c>
      <c r="O186" s="169">
        <f>+N186/$E$203</f>
        <v>12797592.005088322</v>
      </c>
      <c r="P186" s="43"/>
      <c r="Q186" s="43"/>
      <c r="R186" s="43"/>
      <c r="S186" s="43"/>
      <c r="T186" s="43"/>
      <c r="U186" s="43"/>
    </row>
    <row r="187" spans="1:21" s="44" customFormat="1" x14ac:dyDescent="0.25">
      <c r="A187" s="43"/>
      <c r="B187" s="6" t="s">
        <v>10</v>
      </c>
      <c r="C187" s="6" t="s">
        <v>7</v>
      </c>
      <c r="D187" s="6" t="s">
        <v>231</v>
      </c>
      <c r="E187" s="46">
        <v>1000000</v>
      </c>
      <c r="F187" s="1">
        <v>6</v>
      </c>
      <c r="G187" s="3">
        <v>43048</v>
      </c>
      <c r="H187" s="3">
        <v>45239</v>
      </c>
      <c r="I187" s="1" t="s">
        <v>11</v>
      </c>
      <c r="J187" s="2">
        <v>7.2000000000000008E-2</v>
      </c>
      <c r="K187" s="9" t="s">
        <v>206</v>
      </c>
      <c r="L187" s="9" t="s">
        <v>208</v>
      </c>
      <c r="M187" s="5" t="s">
        <v>56</v>
      </c>
      <c r="N187" s="46">
        <v>100000000000</v>
      </c>
      <c r="O187" s="169">
        <f>+N187/$E$203</f>
        <v>12797592.005088322</v>
      </c>
      <c r="P187" s="43"/>
      <c r="Q187" s="43"/>
      <c r="R187" s="43"/>
      <c r="S187" s="43"/>
      <c r="T187" s="43"/>
      <c r="U187" s="43"/>
    </row>
    <row r="188" spans="1:21" s="44" customFormat="1" x14ac:dyDescent="0.25">
      <c r="A188" s="43"/>
      <c r="B188" s="6" t="s">
        <v>9</v>
      </c>
      <c r="C188" s="6" t="s">
        <v>7</v>
      </c>
      <c r="D188" s="129" t="s">
        <v>235</v>
      </c>
      <c r="E188" s="106">
        <v>1000000</v>
      </c>
      <c r="F188" s="129">
        <v>4</v>
      </c>
      <c r="G188" s="130">
        <v>43048</v>
      </c>
      <c r="H188" s="130">
        <v>44509</v>
      </c>
      <c r="I188" s="129" t="s">
        <v>11</v>
      </c>
      <c r="J188" s="131">
        <v>7.0000000000000007E-2</v>
      </c>
      <c r="K188" s="131" t="s">
        <v>206</v>
      </c>
      <c r="L188" s="131" t="s">
        <v>208</v>
      </c>
      <c r="M188" s="132" t="s">
        <v>56</v>
      </c>
      <c r="N188" s="106">
        <f>520000000000+50000000000+2250000000+20000000000+7750000000+10000000000+40000000000+40000000000+40000000000+30226000000</f>
        <v>760226000000</v>
      </c>
      <c r="O188" s="169">
        <f>+N188/$E$203</f>
        <v>97290621.796602741</v>
      </c>
      <c r="P188" s="43"/>
      <c r="Q188" s="43"/>
      <c r="R188" s="43"/>
      <c r="S188" s="43"/>
      <c r="T188" s="43"/>
      <c r="U188" s="43"/>
    </row>
    <row r="189" spans="1:21" s="44" customFormat="1" ht="13.5" customHeight="1" x14ac:dyDescent="0.25">
      <c r="A189" s="43"/>
      <c r="B189" s="6" t="s">
        <v>9</v>
      </c>
      <c r="C189" s="6" t="s">
        <v>7</v>
      </c>
      <c r="D189" s="129" t="s">
        <v>236</v>
      </c>
      <c r="E189" s="106">
        <v>1000000</v>
      </c>
      <c r="F189" s="129">
        <v>7</v>
      </c>
      <c r="G189" s="130">
        <v>43271</v>
      </c>
      <c r="H189" s="130">
        <v>45828</v>
      </c>
      <c r="I189" s="129" t="s">
        <v>11</v>
      </c>
      <c r="J189" s="131">
        <v>7.7499999999999999E-2</v>
      </c>
      <c r="K189" s="131" t="s">
        <v>206</v>
      </c>
      <c r="L189" s="131" t="s">
        <v>208</v>
      </c>
      <c r="M189" s="132" t="s">
        <v>56</v>
      </c>
      <c r="N189" s="106">
        <f>151555000000+50000000000+30070000000+20000000000+19930000000+3000000000+3000000000+3000000000+3000000000+30000000000+19000000000+40000000000+21000000000+20000000000+20000000000+100000000000+90000000000+42842000000+(60000000000)+40000000000+20000000000+40000000000+50876000000+26940000000+22674000000+2500000000+5650000000+20000000000+850000000</f>
        <v>955887000000</v>
      </c>
      <c r="O189" s="169">
        <f>+N189/$E$203</f>
        <v>122330518.2896786</v>
      </c>
      <c r="P189" s="43"/>
      <c r="Q189" s="43"/>
      <c r="R189" s="43"/>
      <c r="S189" s="43"/>
      <c r="T189" s="43"/>
      <c r="U189" s="43"/>
    </row>
    <row r="190" spans="1:21" s="44" customFormat="1" ht="12.75" customHeight="1" x14ac:dyDescent="0.25">
      <c r="A190" s="43"/>
      <c r="B190" s="6" t="s">
        <v>9</v>
      </c>
      <c r="C190" s="6" t="s">
        <v>7</v>
      </c>
      <c r="D190" s="129" t="s">
        <v>238</v>
      </c>
      <c r="E190" s="106">
        <v>1000000</v>
      </c>
      <c r="F190" s="129">
        <v>10</v>
      </c>
      <c r="G190" s="130">
        <v>43397</v>
      </c>
      <c r="H190" s="130">
        <v>47050</v>
      </c>
      <c r="I190" s="129" t="s">
        <v>11</v>
      </c>
      <c r="J190" s="131">
        <v>7.9000000000000001E-2</v>
      </c>
      <c r="K190" s="131" t="s">
        <v>206</v>
      </c>
      <c r="L190" s="131" t="s">
        <v>208</v>
      </c>
      <c r="M190" s="132" t="s">
        <v>56</v>
      </c>
      <c r="N190" s="106">
        <f>60000000000+50000000000+50000000+20000000000+9950000000+3019000000+3000000000+3000000000+3000000000+30000000000+19000000000+31000000000+30000000000+20000000000+20000000000+100000000000+48050000000+(140000000000)+40000000000+28280000000+22000000000</f>
        <v>680349000000</v>
      </c>
      <c r="O190" s="169">
        <f>+N190/$E$203</f>
        <v>87068289.230698347</v>
      </c>
      <c r="P190" s="43"/>
      <c r="Q190" s="43"/>
      <c r="R190" s="43"/>
      <c r="S190" s="43"/>
      <c r="T190" s="43"/>
      <c r="U190" s="43"/>
    </row>
    <row r="191" spans="1:21" s="44" customFormat="1" ht="15" customHeight="1" x14ac:dyDescent="0.25">
      <c r="A191" s="43"/>
      <c r="B191" s="6" t="s">
        <v>9</v>
      </c>
      <c r="C191" s="6" t="s">
        <v>7</v>
      </c>
      <c r="D191" s="129" t="s">
        <v>240</v>
      </c>
      <c r="E191" s="46">
        <v>1000000</v>
      </c>
      <c r="F191" s="1">
        <v>6</v>
      </c>
      <c r="G191" s="3">
        <v>43048</v>
      </c>
      <c r="H191" s="3">
        <v>45239</v>
      </c>
      <c r="I191" s="1" t="s">
        <v>11</v>
      </c>
      <c r="J191" s="2">
        <v>7.1999999999999995E-2</v>
      </c>
      <c r="K191" s="9" t="s">
        <v>206</v>
      </c>
      <c r="L191" s="9" t="s">
        <v>208</v>
      </c>
      <c r="M191" s="5" t="s">
        <v>56</v>
      </c>
      <c r="N191" s="106">
        <f>50000000000+1250000000+20000000000+3000000000+3000000000+3000000000+3000000000+3000000000+30000000000+19000000000+40000000000+30000000000+21000000000+10000000000+70000000000+60000000000</f>
        <v>366250000000</v>
      </c>
      <c r="O191" s="169">
        <f>+N191/$E$203</f>
        <v>46871180.718635976</v>
      </c>
      <c r="P191" s="43"/>
      <c r="Q191" s="43"/>
      <c r="R191" s="43"/>
      <c r="S191" s="43"/>
      <c r="T191" s="43"/>
      <c r="U191" s="43"/>
    </row>
    <row r="192" spans="1:21" s="44" customFormat="1" ht="15" customHeight="1" x14ac:dyDescent="0.25">
      <c r="A192" s="43"/>
      <c r="B192" s="6" t="s">
        <v>9</v>
      </c>
      <c r="C192" s="6" t="s">
        <v>7</v>
      </c>
      <c r="D192" s="129" t="s">
        <v>244</v>
      </c>
      <c r="E192" s="46">
        <v>1000000</v>
      </c>
      <c r="F192" s="1">
        <v>15</v>
      </c>
      <c r="G192" s="3">
        <v>44055</v>
      </c>
      <c r="H192" s="3">
        <v>49533</v>
      </c>
      <c r="I192" s="1" t="s">
        <v>11</v>
      </c>
      <c r="J192" s="2">
        <v>9.5000000000000001E-2</v>
      </c>
      <c r="K192" s="9" t="s">
        <v>206</v>
      </c>
      <c r="L192" s="9" t="s">
        <v>208</v>
      </c>
      <c r="M192" s="5" t="s">
        <v>56</v>
      </c>
      <c r="N192" s="106">
        <f>20000000000+100000000000+40000000000</f>
        <v>160000000000</v>
      </c>
      <c r="O192" s="169">
        <f>+N192/$E$203</f>
        <v>20476147.208141316</v>
      </c>
      <c r="P192" s="43"/>
      <c r="Q192" s="43"/>
      <c r="R192" s="43"/>
      <c r="S192" s="43"/>
      <c r="T192" s="43"/>
      <c r="U192" s="43"/>
    </row>
    <row r="193" spans="1:21" s="44" customFormat="1" ht="15" customHeight="1" x14ac:dyDescent="0.25">
      <c r="A193" s="43"/>
      <c r="B193" s="6" t="s">
        <v>9</v>
      </c>
      <c r="C193" s="6" t="s">
        <v>7</v>
      </c>
      <c r="D193" s="129" t="s">
        <v>245</v>
      </c>
      <c r="E193" s="46">
        <v>1000000</v>
      </c>
      <c r="F193" s="1">
        <v>20</v>
      </c>
      <c r="G193" s="3">
        <v>44090</v>
      </c>
      <c r="H193" s="3">
        <v>51395</v>
      </c>
      <c r="I193" s="1" t="s">
        <v>11</v>
      </c>
      <c r="J193" s="2">
        <v>9.9000000000000005E-2</v>
      </c>
      <c r="K193" s="9" t="s">
        <v>206</v>
      </c>
      <c r="L193" s="9" t="s">
        <v>208</v>
      </c>
      <c r="M193" s="5" t="s">
        <v>56</v>
      </c>
      <c r="N193" s="106">
        <f>100000000000+100000000000+163774000000+100000000000+93100000000+50000000000+16900000000+25708000000+600000000+1230000000</f>
        <v>651312000000</v>
      </c>
      <c r="O193" s="169">
        <f>+N193/$E$203</f>
        <v>83352252.440180853</v>
      </c>
      <c r="P193" s="43"/>
      <c r="Q193" s="43"/>
      <c r="R193" s="43"/>
      <c r="S193" s="43"/>
      <c r="T193" s="43"/>
      <c r="U193" s="43"/>
    </row>
    <row r="194" spans="1:21" s="44" customFormat="1" ht="15" customHeight="1" x14ac:dyDescent="0.25">
      <c r="A194" s="43"/>
      <c r="B194" s="6" t="s">
        <v>9</v>
      </c>
      <c r="C194" s="6" t="s">
        <v>7</v>
      </c>
      <c r="D194" s="129" t="s">
        <v>248</v>
      </c>
      <c r="E194" s="46">
        <v>1000000</v>
      </c>
      <c r="F194" s="1">
        <v>10</v>
      </c>
      <c r="G194" s="3">
        <v>44258</v>
      </c>
      <c r="H194" s="3">
        <v>47910</v>
      </c>
      <c r="I194" s="1" t="s">
        <v>11</v>
      </c>
      <c r="J194" s="2">
        <v>7.8E-2</v>
      </c>
      <c r="K194" s="9" t="s">
        <v>206</v>
      </c>
      <c r="L194" s="9" t="s">
        <v>208</v>
      </c>
      <c r="M194" s="5" t="s">
        <v>56</v>
      </c>
      <c r="N194" s="106">
        <f>20000000000+104000000000+54000000000+139954000000+60000000000+31300000000+4700000000+400000000+1600000000</f>
        <v>415954000000</v>
      </c>
      <c r="O194" s="169">
        <f>+N194/$E$203</f>
        <v>53232095.84884508</v>
      </c>
      <c r="P194" s="43"/>
      <c r="Q194" s="43"/>
      <c r="R194" s="43"/>
      <c r="S194" s="43"/>
      <c r="T194" s="43"/>
      <c r="U194" s="43"/>
    </row>
    <row r="195" spans="1:21" s="44" customFormat="1" ht="15" customHeight="1" x14ac:dyDescent="0.25">
      <c r="A195" s="43"/>
      <c r="B195" s="6" t="s">
        <v>9</v>
      </c>
      <c r="C195" s="6" t="s">
        <v>7</v>
      </c>
      <c r="D195" s="129" t="s">
        <v>249</v>
      </c>
      <c r="E195" s="46">
        <v>1000000</v>
      </c>
      <c r="F195" s="1">
        <v>15</v>
      </c>
      <c r="G195" s="3">
        <v>44258</v>
      </c>
      <c r="H195" s="3">
        <v>49737</v>
      </c>
      <c r="I195" s="1" t="s">
        <v>11</v>
      </c>
      <c r="J195" s="2">
        <v>0.08</v>
      </c>
      <c r="K195" s="9" t="s">
        <v>206</v>
      </c>
      <c r="L195" s="9" t="s">
        <v>208</v>
      </c>
      <c r="M195" s="5" t="s">
        <v>56</v>
      </c>
      <c r="N195" s="106">
        <f>20000000000+79100000000+88500000000+80000000000+32400000000+800000000+560800000000</f>
        <v>861600000000</v>
      </c>
      <c r="O195" s="169">
        <f>+N195/$E$203</f>
        <v>110264052.71584098</v>
      </c>
      <c r="P195" s="43"/>
      <c r="Q195" s="43"/>
      <c r="R195" s="43"/>
      <c r="S195" s="43"/>
      <c r="T195" s="43"/>
      <c r="U195" s="43"/>
    </row>
    <row r="196" spans="1:21" s="44" customFormat="1" ht="15" customHeight="1" x14ac:dyDescent="0.25">
      <c r="A196" s="43"/>
      <c r="B196" s="6" t="s">
        <v>9</v>
      </c>
      <c r="C196" s="6" t="s">
        <v>7</v>
      </c>
      <c r="D196" s="129" t="s">
        <v>252</v>
      </c>
      <c r="E196" s="46">
        <v>1000000</v>
      </c>
      <c r="F196" s="1">
        <v>5</v>
      </c>
      <c r="G196" s="3">
        <v>44972</v>
      </c>
      <c r="H196" s="3">
        <v>46798</v>
      </c>
      <c r="I196" s="1" t="s">
        <v>11</v>
      </c>
      <c r="J196" s="2">
        <v>8.2500000000000004E-2</v>
      </c>
      <c r="K196" s="9" t="s">
        <v>206</v>
      </c>
      <c r="L196" s="9" t="s">
        <v>208</v>
      </c>
      <c r="M196" s="5" t="s">
        <v>56</v>
      </c>
      <c r="N196" s="106">
        <f>1600000000+800000000+1600000000+2000000000+33500000000+913850000000+29480000000</f>
        <v>982830000000</v>
      </c>
      <c r="O196" s="169">
        <f>+N196/$E$203</f>
        <v>125778573.50360955</v>
      </c>
      <c r="P196" s="43"/>
      <c r="Q196" s="43"/>
      <c r="R196" s="43"/>
      <c r="S196" s="43"/>
      <c r="T196" s="43"/>
      <c r="U196" s="43"/>
    </row>
    <row r="197" spans="1:21" s="44" customFormat="1" ht="15" customHeight="1" x14ac:dyDescent="0.25">
      <c r="A197" s="43"/>
      <c r="B197" s="6" t="s">
        <v>9</v>
      </c>
      <c r="C197" s="6" t="s">
        <v>7</v>
      </c>
      <c r="D197" s="129" t="s">
        <v>253</v>
      </c>
      <c r="E197" s="46">
        <v>1000000</v>
      </c>
      <c r="F197" s="1">
        <v>7</v>
      </c>
      <c r="G197" s="3">
        <v>44972</v>
      </c>
      <c r="H197" s="3">
        <v>47529</v>
      </c>
      <c r="I197" s="1" t="s">
        <v>11</v>
      </c>
      <c r="J197" s="2">
        <v>9.0300000000000005E-2</v>
      </c>
      <c r="K197" s="9" t="s">
        <v>206</v>
      </c>
      <c r="L197" s="9" t="s">
        <v>208</v>
      </c>
      <c r="M197" s="5" t="s">
        <v>56</v>
      </c>
      <c r="N197" s="106">
        <f>177450000000+66470000000+100000000000+56200000000+395954000000+48127000000+705900000000+294801000000</f>
        <v>1844902000000</v>
      </c>
      <c r="O197" s="169">
        <f>+N197/$E$203</f>
        <v>236103030.85371456</v>
      </c>
      <c r="P197" s="43"/>
      <c r="Q197" s="43"/>
      <c r="R197" s="43"/>
      <c r="S197" s="43"/>
      <c r="T197" s="43"/>
      <c r="U197" s="43"/>
    </row>
    <row r="198" spans="1:21" s="44" customFormat="1" ht="15" customHeight="1" x14ac:dyDescent="0.25">
      <c r="A198" s="43"/>
      <c r="B198" s="6" t="s">
        <v>7</v>
      </c>
      <c r="C198" s="6" t="s">
        <v>7</v>
      </c>
      <c r="D198" s="129" t="s">
        <v>290</v>
      </c>
      <c r="E198" s="46">
        <v>1000000</v>
      </c>
      <c r="F198" s="1">
        <v>5</v>
      </c>
      <c r="G198" s="190">
        <v>45471</v>
      </c>
      <c r="H198" s="190">
        <v>47297</v>
      </c>
      <c r="I198" s="1" t="s">
        <v>11</v>
      </c>
      <c r="J198" s="2">
        <v>7.0999999999999994E-2</v>
      </c>
      <c r="K198" s="9" t="s">
        <v>206</v>
      </c>
      <c r="L198" s="9" t="s">
        <v>208</v>
      </c>
      <c r="M198" s="5" t="s">
        <v>56</v>
      </c>
      <c r="N198" s="106">
        <f>100000000000+62000000000</f>
        <v>162000000000</v>
      </c>
      <c r="O198" s="169">
        <f>+N198/$E$203</f>
        <v>20732099.048243083</v>
      </c>
      <c r="P198" s="43"/>
      <c r="Q198" s="43"/>
      <c r="R198" s="43"/>
      <c r="S198" s="43"/>
      <c r="T198" s="43"/>
      <c r="U198" s="43"/>
    </row>
    <row r="199" spans="1:21" s="44" customFormat="1" ht="15" customHeight="1" x14ac:dyDescent="0.25">
      <c r="A199" s="43"/>
      <c r="B199" s="6" t="s">
        <v>7</v>
      </c>
      <c r="C199" s="6" t="s">
        <v>7</v>
      </c>
      <c r="D199" s="129" t="s">
        <v>288</v>
      </c>
      <c r="E199" s="46">
        <v>1000000</v>
      </c>
      <c r="F199" s="1">
        <v>8</v>
      </c>
      <c r="G199" s="190">
        <v>45471</v>
      </c>
      <c r="H199" s="190">
        <v>11868</v>
      </c>
      <c r="I199" s="1" t="s">
        <v>11</v>
      </c>
      <c r="J199" s="2">
        <v>7.4499999999999997E-2</v>
      </c>
      <c r="K199" s="9" t="s">
        <v>206</v>
      </c>
      <c r="L199" s="9" t="s">
        <v>208</v>
      </c>
      <c r="M199" s="5" t="s">
        <v>56</v>
      </c>
      <c r="N199" s="106">
        <f>73500000000+45000000000</f>
        <v>118500000000</v>
      </c>
      <c r="O199" s="169">
        <f>+N199/$E$203</f>
        <v>15165146.526029661</v>
      </c>
      <c r="P199" s="43"/>
      <c r="Q199" s="43"/>
      <c r="R199" s="43"/>
      <c r="S199" s="43"/>
      <c r="T199" s="43"/>
      <c r="U199" s="43"/>
    </row>
    <row r="200" spans="1:21" s="44" customFormat="1" ht="15" customHeight="1" x14ac:dyDescent="0.25">
      <c r="A200" s="43"/>
      <c r="B200" s="6" t="s">
        <v>7</v>
      </c>
      <c r="C200" s="6" t="s">
        <v>7</v>
      </c>
      <c r="D200" s="129" t="s">
        <v>289</v>
      </c>
      <c r="E200" s="46">
        <v>1000000</v>
      </c>
      <c r="F200" s="1">
        <v>10</v>
      </c>
      <c r="G200" s="190">
        <v>45471</v>
      </c>
      <c r="H200" s="190">
        <v>12598</v>
      </c>
      <c r="I200" s="1" t="s">
        <v>11</v>
      </c>
      <c r="J200" s="2">
        <v>7.5999999999999998E-2</v>
      </c>
      <c r="K200" s="9" t="s">
        <v>206</v>
      </c>
      <c r="L200" s="9" t="s">
        <v>208</v>
      </c>
      <c r="M200" s="5" t="s">
        <v>56</v>
      </c>
      <c r="N200" s="106">
        <f>120000000000+115000000000</f>
        <v>235000000000</v>
      </c>
      <c r="O200" s="169">
        <f>+N200/$E$203</f>
        <v>30074341.211957555</v>
      </c>
      <c r="P200" s="43"/>
      <c r="Q200" s="43"/>
      <c r="R200" s="43"/>
      <c r="S200" s="43"/>
      <c r="T200" s="43"/>
      <c r="U200" s="43"/>
    </row>
    <row r="201" spans="1:21" s="44" customFormat="1" ht="15" customHeight="1" x14ac:dyDescent="0.25">
      <c r="A201" s="43"/>
      <c r="B201" s="84"/>
      <c r="C201" s="84"/>
      <c r="D201" s="84"/>
      <c r="E201" s="85"/>
      <c r="F201" s="84"/>
      <c r="G201" s="92"/>
      <c r="H201" s="92"/>
      <c r="I201" s="84"/>
      <c r="J201" s="86"/>
      <c r="K201" s="86"/>
      <c r="L201" s="86"/>
      <c r="M201" s="159"/>
      <c r="N201" s="88"/>
      <c r="O201" s="43"/>
      <c r="P201" s="43"/>
      <c r="Q201" s="43"/>
      <c r="R201" s="43"/>
      <c r="S201" s="43"/>
      <c r="T201" s="43"/>
      <c r="U201" s="43"/>
    </row>
    <row r="202" spans="1:21" s="44" customFormat="1" ht="15" customHeight="1" x14ac:dyDescent="0.25">
      <c r="A202" s="43"/>
      <c r="B202" s="14" t="str">
        <f>+Subastas!B34</f>
        <v>Fuente: Dirección General de Política de Endeudamiento. VEP. MEF.</v>
      </c>
      <c r="C202" s="14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"/>
      <c r="P202" s="43"/>
      <c r="Q202" s="43"/>
      <c r="R202" s="43"/>
      <c r="S202" s="43"/>
      <c r="T202" s="43"/>
      <c r="U202" s="43"/>
    </row>
    <row r="203" spans="1:21" s="44" customFormat="1" ht="15" customHeight="1" x14ac:dyDescent="0.25">
      <c r="A203" s="43"/>
      <c r="B203" s="160" t="s">
        <v>293</v>
      </c>
      <c r="C203" s="160"/>
      <c r="D203" s="235"/>
      <c r="E203" s="236">
        <v>7813.97</v>
      </c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s="44" customFormat="1" ht="18.75" customHeight="1" x14ac:dyDescent="0.25">
      <c r="A204" s="43"/>
      <c r="B204" s="14" t="s">
        <v>255</v>
      </c>
      <c r="C204" s="14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ht="18" customHeight="1" x14ac:dyDescent="0.25">
      <c r="A205" s="4"/>
      <c r="B205" s="14"/>
      <c r="C205" s="14"/>
      <c r="O205" s="43"/>
      <c r="P205" s="4"/>
      <c r="Q205" s="4"/>
      <c r="R205" s="4"/>
      <c r="S205" s="4"/>
      <c r="T205" s="4"/>
      <c r="U205" s="4"/>
    </row>
    <row r="206" spans="1:21" s="44" customFormat="1" x14ac:dyDescent="0.25">
      <c r="A206" s="43"/>
      <c r="B206" s="87"/>
      <c r="C206" s="87"/>
      <c r="D206" s="87"/>
      <c r="E206" s="88"/>
      <c r="F206" s="87"/>
      <c r="G206" s="89"/>
      <c r="H206" s="89"/>
      <c r="I206" s="87"/>
      <c r="J206" s="90"/>
      <c r="K206" s="90"/>
      <c r="L206" s="90"/>
      <c r="M206" s="91"/>
      <c r="N206" s="88"/>
      <c r="O206" s="4"/>
      <c r="P206" s="43"/>
      <c r="Q206" s="43"/>
      <c r="R206" s="43"/>
      <c r="S206" s="43"/>
      <c r="T206" s="43"/>
      <c r="U206" s="43"/>
    </row>
    <row r="207" spans="1:21" s="44" customFormat="1" x14ac:dyDescent="0.25">
      <c r="A207" s="43"/>
      <c r="B207" s="4"/>
      <c r="C207" s="43"/>
      <c r="D207" s="4"/>
      <c r="E207" s="12"/>
      <c r="F207" s="4"/>
      <c r="G207" s="4"/>
      <c r="H207" s="4"/>
      <c r="I207" s="4"/>
      <c r="J207" s="4"/>
      <c r="K207" s="43"/>
      <c r="L207" s="43"/>
      <c r="M207" s="4"/>
      <c r="N207" s="43"/>
      <c r="O207" s="4"/>
      <c r="P207" s="43"/>
      <c r="Q207" s="43"/>
      <c r="R207" s="43"/>
      <c r="S207" s="43"/>
      <c r="T207" s="43"/>
      <c r="U207" s="43"/>
    </row>
    <row r="208" spans="1:21" s="44" customFormat="1" x14ac:dyDescent="0.25">
      <c r="A208" s="43"/>
      <c r="B208"/>
      <c r="D208"/>
      <c r="E208" s="11"/>
      <c r="F208"/>
      <c r="G208"/>
      <c r="H208"/>
      <c r="I208"/>
      <c r="J208"/>
      <c r="M208"/>
      <c r="O208"/>
      <c r="P208" s="43"/>
      <c r="Q208" s="43"/>
      <c r="R208" s="43"/>
      <c r="S208" s="43"/>
      <c r="T208" s="43"/>
      <c r="U208" s="43"/>
    </row>
    <row r="209" spans="1:21" ht="25.5" customHeight="1" x14ac:dyDescent="0.25">
      <c r="A209" s="4"/>
      <c r="B209"/>
      <c r="C209" s="44"/>
      <c r="D209"/>
      <c r="E209" s="11"/>
      <c r="F209"/>
      <c r="G209"/>
      <c r="H209"/>
      <c r="I209"/>
      <c r="J209"/>
      <c r="K209" s="44"/>
      <c r="L209" s="44"/>
      <c r="M209"/>
      <c r="N209" s="44"/>
      <c r="P209" s="4"/>
      <c r="Q209" s="4"/>
      <c r="R209" s="4"/>
      <c r="S209" s="4"/>
      <c r="T209" s="4"/>
      <c r="U209" s="4"/>
    </row>
    <row r="210" spans="1:21" hidden="1" x14ac:dyDescent="0.25">
      <c r="A210" s="4"/>
      <c r="B210"/>
      <c r="C210" s="44"/>
      <c r="D210"/>
      <c r="E210" s="11"/>
      <c r="F210"/>
      <c r="G210"/>
      <c r="H210"/>
      <c r="I210"/>
      <c r="J210"/>
      <c r="K210" s="44"/>
      <c r="L210" s="44"/>
      <c r="M210"/>
      <c r="N210" s="44"/>
      <c r="P210" s="4"/>
      <c r="Q210" s="4"/>
      <c r="R210" s="4"/>
      <c r="S210" s="4"/>
      <c r="T210" s="4"/>
      <c r="U210" s="4"/>
    </row>
    <row r="211" spans="1:21" hidden="1" x14ac:dyDescent="0.25">
      <c r="B211"/>
      <c r="C211" s="44"/>
      <c r="D211"/>
      <c r="E211" s="11"/>
      <c r="F211"/>
      <c r="G211"/>
      <c r="H211"/>
      <c r="I211"/>
      <c r="J211"/>
      <c r="K211" s="44"/>
      <c r="L211" s="44"/>
      <c r="M211"/>
      <c r="N211" s="44"/>
    </row>
    <row r="212" spans="1:21" hidden="1" x14ac:dyDescent="0.25">
      <c r="B212"/>
      <c r="C212" s="44"/>
      <c r="D212"/>
      <c r="E212" s="11"/>
      <c r="F212"/>
      <c r="G212"/>
      <c r="H212"/>
      <c r="I212"/>
      <c r="J212"/>
      <c r="K212" s="44"/>
      <c r="L212" s="44"/>
      <c r="M212"/>
      <c r="N212" s="44"/>
    </row>
    <row r="213" spans="1:21" hidden="1" x14ac:dyDescent="0.25">
      <c r="B213"/>
      <c r="C213" s="44"/>
      <c r="D213"/>
      <c r="E213" s="11"/>
      <c r="F213"/>
      <c r="G213"/>
      <c r="H213"/>
      <c r="I213"/>
      <c r="J213"/>
      <c r="K213" s="44"/>
      <c r="L213" s="44"/>
      <c r="M213"/>
      <c r="N213" s="44"/>
    </row>
    <row r="214" spans="1:21" hidden="1" x14ac:dyDescent="0.25">
      <c r="B214"/>
      <c r="C214" s="44"/>
      <c r="D214"/>
      <c r="E214" s="11"/>
      <c r="F214"/>
      <c r="G214"/>
      <c r="H214"/>
      <c r="I214"/>
      <c r="J214"/>
      <c r="K214" s="44"/>
      <c r="L214" s="44"/>
      <c r="M214"/>
      <c r="N214" s="44"/>
    </row>
    <row r="215" spans="1:21" hidden="1" x14ac:dyDescent="0.25">
      <c r="B215"/>
      <c r="C215" s="44"/>
      <c r="D215"/>
      <c r="E215" s="11"/>
      <c r="F215"/>
      <c r="G215"/>
      <c r="H215"/>
      <c r="I215"/>
      <c r="J215"/>
      <c r="K215" s="44"/>
      <c r="L215" s="44"/>
      <c r="M215"/>
      <c r="N215" s="44"/>
    </row>
    <row r="216" spans="1:21" hidden="1" x14ac:dyDescent="0.25">
      <c r="B216"/>
      <c r="C216" s="44"/>
      <c r="D216"/>
      <c r="E216" s="11"/>
      <c r="F216"/>
      <c r="G216"/>
      <c r="H216"/>
      <c r="I216"/>
      <c r="J216"/>
      <c r="K216" s="44"/>
      <c r="L216" s="44"/>
      <c r="M216"/>
      <c r="N216" s="44"/>
    </row>
    <row r="217" spans="1:21" hidden="1" x14ac:dyDescent="0.25">
      <c r="B217"/>
      <c r="C217" s="44"/>
      <c r="D217"/>
      <c r="E217" s="11"/>
      <c r="F217"/>
      <c r="G217"/>
      <c r="H217"/>
      <c r="I217"/>
      <c r="J217"/>
      <c r="K217" s="44"/>
      <c r="L217" s="44"/>
      <c r="M217"/>
      <c r="N217" s="44"/>
    </row>
    <row r="218" spans="1:21" hidden="1" x14ac:dyDescent="0.25">
      <c r="B218"/>
      <c r="C218" s="44"/>
      <c r="D218"/>
      <c r="E218" s="11"/>
      <c r="F218"/>
      <c r="G218"/>
      <c r="H218"/>
      <c r="I218"/>
      <c r="J218"/>
      <c r="K218" s="44"/>
      <c r="L218" s="44"/>
      <c r="M218"/>
      <c r="N218" s="44"/>
    </row>
    <row r="219" spans="1:21" hidden="1" x14ac:dyDescent="0.25">
      <c r="B219"/>
      <c r="C219" s="44"/>
      <c r="D219"/>
      <c r="E219" s="11"/>
      <c r="F219"/>
      <c r="G219"/>
      <c r="H219"/>
      <c r="I219"/>
      <c r="J219"/>
      <c r="K219" s="44"/>
      <c r="L219" s="44"/>
      <c r="M219"/>
      <c r="N219" s="44"/>
    </row>
    <row r="220" spans="1:21" hidden="1" x14ac:dyDescent="0.25">
      <c r="B220"/>
      <c r="C220" s="44"/>
      <c r="D220"/>
      <c r="E220" s="11"/>
      <c r="F220"/>
      <c r="G220"/>
      <c r="H220"/>
      <c r="I220"/>
      <c r="J220"/>
      <c r="K220" s="44"/>
      <c r="L220" s="44"/>
      <c r="M220"/>
      <c r="N220" s="44"/>
    </row>
    <row r="221" spans="1:21" hidden="1" x14ac:dyDescent="0.25">
      <c r="B221"/>
      <c r="C221" s="44"/>
      <c r="D221"/>
      <c r="E221" s="11"/>
      <c r="F221"/>
      <c r="G221"/>
      <c r="H221"/>
      <c r="I221"/>
      <c r="J221"/>
      <c r="K221" s="44"/>
      <c r="L221" s="44"/>
      <c r="M221"/>
      <c r="N221" s="44"/>
    </row>
    <row r="222" spans="1:21" hidden="1" x14ac:dyDescent="0.25">
      <c r="B222"/>
      <c r="C222" s="44"/>
      <c r="D222"/>
      <c r="E222" s="11"/>
      <c r="F222"/>
      <c r="G222"/>
      <c r="H222"/>
      <c r="I222"/>
      <c r="J222"/>
      <c r="K222" s="44"/>
      <c r="L222" s="44"/>
      <c r="M222"/>
      <c r="N222" s="44"/>
    </row>
    <row r="223" spans="1:21" hidden="1" x14ac:dyDescent="0.25">
      <c r="B223"/>
      <c r="C223" s="44"/>
      <c r="D223"/>
      <c r="E223" s="11"/>
      <c r="F223"/>
      <c r="G223"/>
      <c r="H223"/>
      <c r="I223"/>
      <c r="J223"/>
      <c r="K223" s="44"/>
      <c r="L223" s="44"/>
      <c r="M223"/>
      <c r="N223" s="44"/>
    </row>
    <row r="224" spans="1:21" hidden="1" x14ac:dyDescent="0.25">
      <c r="B224"/>
      <c r="C224" s="44"/>
      <c r="D224"/>
      <c r="E224" s="11"/>
      <c r="F224"/>
      <c r="G224"/>
      <c r="H224"/>
      <c r="I224"/>
      <c r="J224"/>
      <c r="K224" s="44"/>
      <c r="L224" s="44"/>
      <c r="M224"/>
      <c r="N224" s="44"/>
    </row>
    <row r="225" spans="2:14" hidden="1" x14ac:dyDescent="0.25">
      <c r="B225"/>
      <c r="C225" s="44"/>
      <c r="D225"/>
      <c r="E225" s="11"/>
      <c r="F225"/>
      <c r="G225"/>
      <c r="H225"/>
      <c r="I225"/>
      <c r="J225"/>
      <c r="K225" s="44"/>
      <c r="L225" s="44"/>
      <c r="M225"/>
      <c r="N225" s="44"/>
    </row>
    <row r="226" spans="2:14" hidden="1" x14ac:dyDescent="0.25">
      <c r="B226"/>
      <c r="C226" s="44"/>
      <c r="D226"/>
      <c r="E226" s="11"/>
      <c r="F226"/>
      <c r="G226"/>
      <c r="H226"/>
      <c r="I226"/>
      <c r="J226"/>
      <c r="K226" s="44"/>
      <c r="L226" s="44"/>
      <c r="M226"/>
      <c r="N226" s="44"/>
    </row>
    <row r="227" spans="2:14" hidden="1" x14ac:dyDescent="0.25">
      <c r="B227"/>
      <c r="C227" s="44"/>
      <c r="D227"/>
      <c r="E227" s="11"/>
      <c r="F227"/>
      <c r="G227"/>
      <c r="H227"/>
      <c r="I227"/>
      <c r="J227"/>
      <c r="K227" s="44"/>
      <c r="L227" s="44"/>
      <c r="M227"/>
      <c r="N227" s="44"/>
    </row>
    <row r="228" spans="2:14" hidden="1" x14ac:dyDescent="0.25">
      <c r="B228"/>
      <c r="C228" s="44"/>
      <c r="D228"/>
      <c r="E228" s="11"/>
      <c r="F228"/>
      <c r="G228"/>
      <c r="H228"/>
      <c r="I228"/>
      <c r="J228"/>
      <c r="K228" s="44"/>
      <c r="L228" s="44"/>
      <c r="M228"/>
      <c r="N228" s="44"/>
    </row>
    <row r="229" spans="2:14" hidden="1" x14ac:dyDescent="0.25">
      <c r="B229"/>
      <c r="C229" s="44"/>
      <c r="D229"/>
      <c r="E229" s="11"/>
      <c r="F229"/>
      <c r="G229"/>
      <c r="H229"/>
      <c r="I229"/>
      <c r="J229"/>
      <c r="K229" s="44"/>
      <c r="L229" s="44"/>
      <c r="M229"/>
      <c r="N229" s="44"/>
    </row>
    <row r="230" spans="2:14" hidden="1" x14ac:dyDescent="0.25">
      <c r="B230"/>
      <c r="C230" s="44"/>
      <c r="D230"/>
      <c r="E230" s="11"/>
      <c r="F230"/>
      <c r="G230"/>
      <c r="H230"/>
      <c r="I230"/>
      <c r="J230"/>
      <c r="K230" s="44"/>
      <c r="L230" s="44"/>
      <c r="M230"/>
      <c r="N230" s="44"/>
    </row>
    <row r="231" spans="2:14" hidden="1" x14ac:dyDescent="0.25">
      <c r="B231"/>
      <c r="C231" s="44"/>
      <c r="D231"/>
      <c r="E231" s="11"/>
      <c r="F231"/>
      <c r="G231"/>
      <c r="H231"/>
      <c r="I231"/>
      <c r="J231"/>
      <c r="K231" s="44"/>
      <c r="L231" s="44"/>
      <c r="M231"/>
      <c r="N231" s="44"/>
    </row>
    <row r="232" spans="2:14" hidden="1" x14ac:dyDescent="0.25">
      <c r="B232"/>
      <c r="C232" s="44"/>
      <c r="D232"/>
      <c r="E232" s="11"/>
      <c r="F232"/>
      <c r="G232"/>
      <c r="H232"/>
      <c r="I232"/>
      <c r="J232"/>
      <c r="K232" s="44"/>
      <c r="L232" s="44"/>
      <c r="M232"/>
      <c r="N232" s="44"/>
    </row>
    <row r="233" spans="2:14" hidden="1" x14ac:dyDescent="0.25">
      <c r="B233"/>
      <c r="C233" s="44"/>
      <c r="D233"/>
      <c r="E233" s="11"/>
      <c r="F233"/>
      <c r="G233"/>
      <c r="H233"/>
      <c r="I233"/>
      <c r="J233"/>
      <c r="K233" s="44"/>
      <c r="L233" s="44"/>
      <c r="M233"/>
      <c r="N233" s="44"/>
    </row>
    <row r="234" spans="2:14" hidden="1" x14ac:dyDescent="0.25">
      <c r="B234"/>
      <c r="C234" s="44"/>
      <c r="D234"/>
      <c r="E234" s="11"/>
      <c r="F234"/>
      <c r="G234"/>
      <c r="H234"/>
      <c r="I234"/>
      <c r="J234"/>
      <c r="K234" s="44"/>
      <c r="L234" s="44"/>
      <c r="M234"/>
      <c r="N234" s="44"/>
    </row>
    <row r="235" spans="2:14" hidden="1" x14ac:dyDescent="0.25">
      <c r="B235"/>
      <c r="C235" s="44"/>
      <c r="D235"/>
      <c r="E235" s="11"/>
      <c r="F235"/>
      <c r="G235"/>
      <c r="H235"/>
      <c r="I235"/>
      <c r="J235"/>
      <c r="K235" s="44"/>
      <c r="L235" s="44"/>
      <c r="M235"/>
      <c r="N235" s="44"/>
    </row>
    <row r="236" spans="2:14" hidden="1" x14ac:dyDescent="0.25">
      <c r="B236"/>
      <c r="C236" s="44"/>
      <c r="D236"/>
      <c r="E236" s="11"/>
      <c r="F236"/>
      <c r="G236"/>
      <c r="H236"/>
      <c r="I236"/>
      <c r="J236"/>
      <c r="K236" s="44"/>
      <c r="L236" s="44"/>
      <c r="M236"/>
      <c r="N236" s="44"/>
    </row>
    <row r="237" spans="2:14" hidden="1" x14ac:dyDescent="0.25">
      <c r="B237"/>
      <c r="C237" s="44"/>
      <c r="D237"/>
      <c r="E237" s="11"/>
      <c r="F237"/>
      <c r="G237"/>
      <c r="H237"/>
      <c r="I237"/>
      <c r="J237"/>
      <c r="K237" s="44"/>
      <c r="L237" s="44"/>
      <c r="M237"/>
      <c r="N237" s="44"/>
    </row>
    <row r="238" spans="2:14" hidden="1" x14ac:dyDescent="0.25">
      <c r="B238"/>
      <c r="C238" s="44"/>
      <c r="D238"/>
      <c r="E238" s="11"/>
      <c r="F238"/>
      <c r="G238"/>
      <c r="H238"/>
      <c r="I238"/>
      <c r="J238"/>
      <c r="K238" s="44"/>
      <c r="L238" s="44"/>
      <c r="M238"/>
      <c r="N238" s="44"/>
    </row>
    <row r="239" spans="2:14" hidden="1" x14ac:dyDescent="0.25">
      <c r="B239"/>
      <c r="C239" s="44"/>
      <c r="D239"/>
      <c r="E239" s="11"/>
      <c r="F239"/>
      <c r="G239"/>
      <c r="H239"/>
      <c r="I239"/>
      <c r="J239"/>
      <c r="K239" s="44"/>
      <c r="L239" s="44"/>
      <c r="M239"/>
      <c r="N239" s="44"/>
    </row>
    <row r="240" spans="2:14" hidden="1" x14ac:dyDescent="0.25">
      <c r="B240"/>
      <c r="C240" s="44"/>
      <c r="D240"/>
      <c r="E240" s="11"/>
      <c r="F240"/>
      <c r="G240"/>
      <c r="H240"/>
      <c r="I240"/>
      <c r="J240"/>
      <c r="K240" s="44"/>
      <c r="L240" s="44"/>
      <c r="M240"/>
      <c r="N240" s="44"/>
    </row>
    <row r="241" spans="2:14" hidden="1" x14ac:dyDescent="0.25">
      <c r="B241"/>
      <c r="C241" s="44"/>
      <c r="D241"/>
      <c r="E241" s="11"/>
      <c r="F241"/>
      <c r="G241"/>
      <c r="H241"/>
      <c r="I241"/>
      <c r="J241"/>
      <c r="K241" s="44"/>
      <c r="L241" s="44"/>
      <c r="M241"/>
      <c r="N241" s="44"/>
    </row>
    <row r="242" spans="2:14" hidden="1" x14ac:dyDescent="0.25">
      <c r="B242"/>
      <c r="C242" s="44"/>
      <c r="D242"/>
      <c r="E242" s="11"/>
      <c r="F242"/>
      <c r="G242"/>
      <c r="H242"/>
      <c r="I242"/>
      <c r="J242"/>
      <c r="K242" s="44"/>
      <c r="L242" s="44"/>
      <c r="M242"/>
      <c r="N242" s="44"/>
    </row>
    <row r="243" spans="2:14" hidden="1" x14ac:dyDescent="0.25">
      <c r="B243"/>
      <c r="C243" s="44"/>
      <c r="D243"/>
      <c r="E243" s="11"/>
      <c r="F243"/>
      <c r="G243"/>
      <c r="H243"/>
      <c r="I243"/>
      <c r="J243"/>
      <c r="K243" s="44"/>
      <c r="L243" s="44"/>
      <c r="M243"/>
      <c r="N243" s="44"/>
    </row>
    <row r="244" spans="2:14" hidden="1" x14ac:dyDescent="0.25">
      <c r="B244"/>
      <c r="C244" s="44"/>
      <c r="D244"/>
      <c r="E244" s="11"/>
      <c r="F244"/>
      <c r="G244"/>
      <c r="H244"/>
      <c r="I244"/>
      <c r="J244"/>
      <c r="K244" s="44"/>
      <c r="L244" s="44"/>
      <c r="M244"/>
      <c r="N244" s="44"/>
    </row>
    <row r="245" spans="2:14" hidden="1" x14ac:dyDescent="0.25">
      <c r="B245"/>
      <c r="C245" s="44"/>
      <c r="D245"/>
      <c r="E245" s="11"/>
      <c r="F245"/>
      <c r="G245"/>
      <c r="H245"/>
      <c r="I245"/>
      <c r="J245"/>
      <c r="K245" s="44"/>
      <c r="L245" s="44"/>
      <c r="M245"/>
      <c r="N245" s="44"/>
    </row>
    <row r="246" spans="2:14" hidden="1" x14ac:dyDescent="0.25">
      <c r="B246"/>
      <c r="C246" s="44"/>
      <c r="D246"/>
      <c r="E246" s="11"/>
      <c r="F246"/>
      <c r="G246"/>
      <c r="H246"/>
      <c r="I246"/>
      <c r="J246"/>
      <c r="K246" s="44"/>
      <c r="L246" s="44"/>
      <c r="M246"/>
      <c r="N246" s="44"/>
    </row>
    <row r="247" spans="2:14" hidden="1" x14ac:dyDescent="0.25">
      <c r="B247"/>
      <c r="C247" s="44"/>
      <c r="D247"/>
      <c r="E247" s="11"/>
      <c r="F247"/>
      <c r="G247"/>
      <c r="H247"/>
      <c r="I247"/>
      <c r="J247"/>
      <c r="K247" s="44"/>
      <c r="L247" s="44"/>
      <c r="M247"/>
      <c r="N247" s="44"/>
    </row>
    <row r="248" spans="2:14" hidden="1" x14ac:dyDescent="0.25">
      <c r="B248"/>
      <c r="C248" s="44"/>
      <c r="D248"/>
      <c r="E248" s="11"/>
      <c r="F248"/>
      <c r="G248"/>
      <c r="H248"/>
      <c r="I248"/>
      <c r="J248"/>
      <c r="K248" s="44"/>
      <c r="L248" s="44"/>
      <c r="M248"/>
      <c r="N248" s="44"/>
    </row>
    <row r="249" spans="2:14" hidden="1" x14ac:dyDescent="0.25">
      <c r="B249"/>
      <c r="C249" s="44"/>
      <c r="D249"/>
      <c r="E249" s="11"/>
      <c r="F249"/>
      <c r="G249"/>
      <c r="H249"/>
      <c r="I249"/>
      <c r="J249"/>
      <c r="K249" s="44"/>
      <c r="L249" s="44"/>
      <c r="M249"/>
      <c r="N249" s="44"/>
    </row>
    <row r="250" spans="2:14" hidden="1" x14ac:dyDescent="0.25">
      <c r="B250"/>
      <c r="C250" s="44"/>
      <c r="D250"/>
      <c r="E250" s="11"/>
      <c r="F250"/>
      <c r="G250"/>
      <c r="H250"/>
      <c r="I250"/>
      <c r="J250"/>
      <c r="K250" s="44"/>
      <c r="L250" s="44"/>
      <c r="M250"/>
      <c r="N250" s="44"/>
    </row>
    <row r="251" spans="2:14" hidden="1" x14ac:dyDescent="0.25">
      <c r="B251"/>
      <c r="C251" s="44"/>
      <c r="D251"/>
      <c r="E251" s="11"/>
      <c r="F251"/>
      <c r="G251"/>
      <c r="H251"/>
      <c r="I251"/>
      <c r="J251"/>
      <c r="K251" s="44"/>
      <c r="L251" s="44"/>
      <c r="M251"/>
      <c r="N251" s="44"/>
    </row>
    <row r="252" spans="2:14" hidden="1" x14ac:dyDescent="0.25">
      <c r="B252"/>
      <c r="C252" s="44"/>
      <c r="D252"/>
      <c r="E252" s="11"/>
      <c r="F252"/>
      <c r="G252"/>
      <c r="H252"/>
      <c r="I252"/>
      <c r="J252"/>
      <c r="K252" s="44"/>
      <c r="L252" s="44"/>
      <c r="M252"/>
      <c r="N252" s="44"/>
    </row>
    <row r="253" spans="2:14" hidden="1" x14ac:dyDescent="0.25">
      <c r="B253"/>
      <c r="C253" s="44"/>
      <c r="D253"/>
      <c r="E253" s="11"/>
      <c r="F253"/>
      <c r="G253"/>
      <c r="H253"/>
      <c r="I253"/>
      <c r="J253"/>
      <c r="K253" s="44"/>
      <c r="L253" s="44"/>
      <c r="M253"/>
      <c r="N253" s="44"/>
    </row>
    <row r="254" spans="2:14" hidden="1" x14ac:dyDescent="0.25">
      <c r="B254"/>
      <c r="C254" s="44"/>
      <c r="D254"/>
      <c r="E254" s="11"/>
      <c r="F254"/>
      <c r="G254"/>
      <c r="H254"/>
      <c r="I254"/>
      <c r="J254"/>
      <c r="K254" s="44"/>
      <c r="L254" s="44"/>
      <c r="M254"/>
      <c r="N254" s="44"/>
    </row>
    <row r="255" spans="2:14" hidden="1" x14ac:dyDescent="0.25">
      <c r="B255"/>
      <c r="C255" s="44"/>
      <c r="D255"/>
      <c r="E255" s="11"/>
      <c r="F255"/>
      <c r="G255"/>
      <c r="H255"/>
      <c r="I255"/>
      <c r="J255"/>
      <c r="K255" s="44"/>
      <c r="L255" s="44"/>
      <c r="M255"/>
      <c r="N255" s="44"/>
    </row>
    <row r="256" spans="2:14" hidden="1" x14ac:dyDescent="0.25">
      <c r="B256"/>
      <c r="C256" s="44"/>
      <c r="D256"/>
      <c r="E256" s="11"/>
      <c r="F256"/>
      <c r="G256"/>
      <c r="H256"/>
      <c r="I256"/>
      <c r="J256"/>
      <c r="K256" s="44"/>
      <c r="L256" s="44"/>
      <c r="M256"/>
      <c r="N256" s="44"/>
    </row>
    <row r="257" spans="2:14" hidden="1" x14ac:dyDescent="0.25">
      <c r="B257"/>
      <c r="C257" s="44"/>
      <c r="D257"/>
      <c r="E257" s="11"/>
      <c r="F257"/>
      <c r="G257"/>
      <c r="H257"/>
      <c r="I257"/>
      <c r="J257"/>
      <c r="K257" s="44"/>
      <c r="L257" s="44"/>
      <c r="M257"/>
      <c r="N257" s="44"/>
    </row>
    <row r="258" spans="2:14" hidden="1" x14ac:dyDescent="0.25">
      <c r="B258"/>
      <c r="C258" s="44"/>
      <c r="D258"/>
      <c r="E258" s="11"/>
      <c r="F258"/>
      <c r="G258"/>
      <c r="H258"/>
      <c r="I258"/>
      <c r="J258"/>
      <c r="K258" s="44"/>
      <c r="L258" s="44"/>
      <c r="M258"/>
      <c r="N258" s="44"/>
    </row>
    <row r="259" spans="2:14" hidden="1" x14ac:dyDescent="0.25">
      <c r="B259"/>
      <c r="C259" s="44"/>
      <c r="D259"/>
      <c r="E259" s="11"/>
      <c r="F259"/>
      <c r="G259"/>
      <c r="H259"/>
      <c r="I259"/>
      <c r="J259"/>
      <c r="K259" s="44"/>
      <c r="L259" s="44"/>
      <c r="M259"/>
      <c r="N259" s="44"/>
    </row>
    <row r="260" spans="2:14" hidden="1" x14ac:dyDescent="0.25">
      <c r="B260"/>
      <c r="C260" s="44"/>
      <c r="D260"/>
      <c r="E260" s="11"/>
      <c r="F260"/>
      <c r="G260"/>
      <c r="H260"/>
      <c r="I260"/>
      <c r="J260"/>
      <c r="K260" s="44"/>
      <c r="L260" s="44"/>
      <c r="M260"/>
      <c r="N260" s="44"/>
    </row>
    <row r="261" spans="2:14" hidden="1" x14ac:dyDescent="0.25">
      <c r="B261"/>
      <c r="C261" s="44"/>
      <c r="D261"/>
      <c r="E261" s="11"/>
      <c r="F261"/>
      <c r="G261"/>
      <c r="H261"/>
      <c r="I261"/>
      <c r="J261"/>
      <c r="K261" s="44"/>
      <c r="L261" s="44"/>
      <c r="M261"/>
      <c r="N261" s="44"/>
    </row>
    <row r="262" spans="2:14" hidden="1" x14ac:dyDescent="0.25">
      <c r="B262"/>
      <c r="C262" s="44"/>
      <c r="D262"/>
      <c r="E262" s="11"/>
      <c r="F262"/>
      <c r="G262"/>
      <c r="H262"/>
      <c r="I262"/>
      <c r="J262"/>
      <c r="K262" s="44"/>
      <c r="L262" s="44"/>
      <c r="M262"/>
      <c r="N262" s="44"/>
    </row>
    <row r="263" spans="2:14" hidden="1" x14ac:dyDescent="0.25">
      <c r="B263"/>
      <c r="C263" s="44"/>
      <c r="D263"/>
      <c r="E263" s="11"/>
      <c r="F263"/>
      <c r="G263"/>
      <c r="H263"/>
      <c r="I263"/>
      <c r="J263"/>
      <c r="K263" s="44"/>
      <c r="L263" s="44"/>
      <c r="M263"/>
      <c r="N263" s="44"/>
    </row>
    <row r="264" spans="2:14" hidden="1" x14ac:dyDescent="0.25">
      <c r="B264"/>
      <c r="C264" s="44"/>
      <c r="D264"/>
      <c r="E264" s="11"/>
      <c r="F264"/>
      <c r="G264"/>
      <c r="H264"/>
      <c r="I264"/>
      <c r="J264"/>
      <c r="K264" s="44"/>
      <c r="L264" s="44"/>
      <c r="M264"/>
      <c r="N264" s="44"/>
    </row>
    <row r="265" spans="2:14" hidden="1" x14ac:dyDescent="0.25">
      <c r="B265"/>
      <c r="C265" s="44"/>
      <c r="D265"/>
      <c r="E265" s="11"/>
      <c r="F265"/>
      <c r="G265"/>
      <c r="H265"/>
      <c r="I265"/>
      <c r="J265"/>
      <c r="K265" s="44"/>
      <c r="L265" s="44"/>
      <c r="M265"/>
      <c r="N265" s="44"/>
    </row>
    <row r="266" spans="2:14" hidden="1" x14ac:dyDescent="0.25">
      <c r="B266"/>
      <c r="C266" s="44"/>
      <c r="D266"/>
      <c r="E266" s="11"/>
      <c r="F266"/>
      <c r="G266"/>
      <c r="H266"/>
      <c r="I266"/>
      <c r="J266"/>
      <c r="K266" s="44"/>
      <c r="L266" s="44"/>
      <c r="M266"/>
      <c r="N266" s="44"/>
    </row>
    <row r="267" spans="2:14" hidden="1" x14ac:dyDescent="0.25">
      <c r="B267"/>
      <c r="C267" s="44"/>
      <c r="D267"/>
      <c r="E267" s="11"/>
      <c r="F267"/>
      <c r="G267"/>
      <c r="H267"/>
      <c r="I267"/>
      <c r="J267"/>
      <c r="K267" s="44"/>
      <c r="L267" s="44"/>
      <c r="M267"/>
      <c r="N267" s="44"/>
    </row>
    <row r="268" spans="2:14" hidden="1" x14ac:dyDescent="0.25">
      <c r="B268"/>
      <c r="C268" s="44"/>
      <c r="D268"/>
      <c r="E268" s="11"/>
      <c r="F268"/>
      <c r="G268"/>
      <c r="H268"/>
      <c r="I268"/>
      <c r="J268"/>
      <c r="K268" s="44"/>
      <c r="L268" s="44"/>
      <c r="M268"/>
      <c r="N268" s="44"/>
    </row>
    <row r="269" spans="2:14" hidden="1" x14ac:dyDescent="0.25">
      <c r="B269"/>
      <c r="C269" s="44"/>
      <c r="D269"/>
      <c r="E269" s="11"/>
      <c r="F269"/>
      <c r="G269"/>
      <c r="H269"/>
      <c r="I269"/>
      <c r="J269"/>
      <c r="K269" s="44"/>
      <c r="L269" s="44"/>
      <c r="M269"/>
      <c r="N269" s="44"/>
    </row>
    <row r="270" spans="2:14" hidden="1" x14ac:dyDescent="0.25">
      <c r="B270"/>
      <c r="C270" s="44"/>
      <c r="D270"/>
      <c r="E270" s="11"/>
      <c r="F270"/>
      <c r="G270"/>
      <c r="H270"/>
      <c r="I270"/>
      <c r="J270"/>
      <c r="K270" s="44"/>
      <c r="L270" s="44"/>
      <c r="M270"/>
      <c r="N270" s="44"/>
    </row>
    <row r="271" spans="2:14" hidden="1" x14ac:dyDescent="0.25">
      <c r="B271"/>
      <c r="C271" s="44"/>
      <c r="D271"/>
      <c r="E271" s="11"/>
      <c r="F271"/>
      <c r="G271"/>
      <c r="H271"/>
      <c r="I271"/>
      <c r="J271"/>
      <c r="K271" s="44"/>
      <c r="L271" s="44"/>
      <c r="M271"/>
      <c r="N271" s="44"/>
    </row>
    <row r="272" spans="2:14" hidden="1" x14ac:dyDescent="0.25">
      <c r="B272"/>
      <c r="C272" s="44"/>
      <c r="D272"/>
      <c r="E272" s="11"/>
      <c r="F272"/>
      <c r="G272"/>
      <c r="H272"/>
      <c r="I272"/>
      <c r="J272"/>
      <c r="K272" s="44"/>
      <c r="L272" s="44"/>
      <c r="M272"/>
      <c r="N272" s="44"/>
    </row>
    <row r="273" spans="2:14" hidden="1" x14ac:dyDescent="0.25">
      <c r="B273"/>
      <c r="C273" s="44"/>
      <c r="D273"/>
      <c r="E273" s="11"/>
      <c r="F273"/>
      <c r="G273"/>
      <c r="H273"/>
      <c r="I273"/>
      <c r="J273"/>
      <c r="K273" s="44"/>
      <c r="L273" s="44"/>
      <c r="M273"/>
      <c r="N273" s="44"/>
    </row>
    <row r="274" spans="2:14" hidden="1" x14ac:dyDescent="0.25">
      <c r="B274"/>
      <c r="C274" s="44"/>
      <c r="D274"/>
      <c r="E274" s="11"/>
      <c r="F274"/>
      <c r="G274"/>
      <c r="H274"/>
      <c r="I274"/>
      <c r="J274"/>
      <c r="K274" s="44"/>
      <c r="L274" s="44"/>
      <c r="M274"/>
      <c r="N274" s="44"/>
    </row>
    <row r="275" spans="2:14" hidden="1" x14ac:dyDescent="0.25">
      <c r="B275"/>
      <c r="C275" s="44"/>
      <c r="D275"/>
      <c r="E275" s="11"/>
      <c r="F275"/>
      <c r="G275"/>
      <c r="H275"/>
      <c r="I275"/>
      <c r="J275"/>
      <c r="K275" s="44"/>
      <c r="L275" s="44"/>
      <c r="M275"/>
      <c r="N275" s="44"/>
    </row>
    <row r="276" spans="2:14" hidden="1" x14ac:dyDescent="0.25">
      <c r="B276"/>
      <c r="C276" s="44"/>
      <c r="D276"/>
      <c r="E276" s="11"/>
      <c r="F276"/>
      <c r="G276"/>
      <c r="H276"/>
      <c r="I276"/>
      <c r="J276"/>
      <c r="K276" s="44"/>
      <c r="L276" s="44"/>
      <c r="M276"/>
      <c r="N276" s="44"/>
    </row>
    <row r="277" spans="2:14" hidden="1" x14ac:dyDescent="0.25">
      <c r="B277"/>
      <c r="C277" s="44"/>
      <c r="D277"/>
      <c r="E277" s="11"/>
      <c r="F277"/>
      <c r="G277"/>
      <c r="H277"/>
      <c r="I277"/>
      <c r="J277"/>
      <c r="K277" s="44"/>
      <c r="L277" s="44"/>
      <c r="M277"/>
      <c r="N277" s="44"/>
    </row>
    <row r="278" spans="2:14" hidden="1" x14ac:dyDescent="0.25">
      <c r="B278"/>
      <c r="C278" s="44"/>
      <c r="D278"/>
      <c r="E278" s="11"/>
      <c r="F278"/>
      <c r="G278"/>
      <c r="H278"/>
      <c r="I278"/>
      <c r="J278"/>
      <c r="K278" s="44"/>
      <c r="L278" s="44"/>
      <c r="M278"/>
      <c r="N278" s="44"/>
    </row>
    <row r="279" spans="2:14" hidden="1" x14ac:dyDescent="0.25">
      <c r="B279"/>
      <c r="C279" s="44"/>
      <c r="D279"/>
      <c r="E279" s="11"/>
      <c r="F279"/>
      <c r="G279"/>
      <c r="H279"/>
      <c r="I279"/>
      <c r="J279"/>
      <c r="K279" s="44"/>
      <c r="L279" s="44"/>
      <c r="M279"/>
      <c r="N279" s="44"/>
    </row>
    <row r="280" spans="2:14" hidden="1" x14ac:dyDescent="0.25">
      <c r="B280"/>
      <c r="C280" s="44"/>
      <c r="D280"/>
      <c r="E280" s="11"/>
      <c r="F280"/>
      <c r="G280"/>
      <c r="H280"/>
      <c r="I280"/>
      <c r="J280"/>
      <c r="K280" s="44"/>
      <c r="L280" s="44"/>
      <c r="M280"/>
      <c r="N280" s="44"/>
    </row>
    <row r="281" spans="2:14" hidden="1" x14ac:dyDescent="0.25">
      <c r="B281"/>
      <c r="C281" s="44"/>
      <c r="D281"/>
      <c r="E281" s="11"/>
      <c r="F281"/>
      <c r="G281"/>
      <c r="H281"/>
      <c r="I281"/>
      <c r="J281"/>
      <c r="K281" s="44"/>
      <c r="L281" s="44"/>
      <c r="M281"/>
      <c r="N281" s="44"/>
    </row>
    <row r="282" spans="2:14" hidden="1" x14ac:dyDescent="0.25">
      <c r="B282"/>
      <c r="C282" s="44"/>
      <c r="D282"/>
      <c r="E282" s="11"/>
      <c r="F282"/>
      <c r="G282"/>
      <c r="H282"/>
      <c r="I282"/>
      <c r="J282"/>
      <c r="K282" s="44"/>
      <c r="L282" s="44"/>
      <c r="M282"/>
      <c r="N282" s="44"/>
    </row>
    <row r="283" spans="2:14" hidden="1" x14ac:dyDescent="0.25">
      <c r="B283"/>
      <c r="C283" s="44"/>
      <c r="D283"/>
      <c r="E283" s="11"/>
      <c r="F283"/>
      <c r="G283"/>
      <c r="H283"/>
      <c r="I283"/>
      <c r="J283"/>
      <c r="K283" s="44"/>
      <c r="L283" s="44"/>
      <c r="M283"/>
      <c r="N283" s="44"/>
    </row>
    <row r="284" spans="2:14" hidden="1" x14ac:dyDescent="0.25">
      <c r="B284"/>
      <c r="C284" s="44"/>
      <c r="D284"/>
      <c r="E284" s="11"/>
      <c r="F284"/>
      <c r="G284"/>
      <c r="H284"/>
      <c r="I284"/>
      <c r="J284"/>
      <c r="K284" s="44"/>
      <c r="L284" s="44"/>
      <c r="M284"/>
      <c r="N284" s="44"/>
    </row>
    <row r="285" spans="2:14" hidden="1" x14ac:dyDescent="0.25">
      <c r="B285"/>
      <c r="C285" s="44"/>
      <c r="D285"/>
      <c r="E285" s="11"/>
      <c r="F285"/>
      <c r="G285"/>
      <c r="H285"/>
      <c r="I285"/>
      <c r="J285"/>
      <c r="K285" s="44"/>
      <c r="L285" s="44"/>
      <c r="M285"/>
      <c r="N285" s="44"/>
    </row>
    <row r="286" spans="2:14" hidden="1" x14ac:dyDescent="0.25">
      <c r="B286"/>
      <c r="C286" s="44"/>
      <c r="D286"/>
      <c r="E286" s="11"/>
      <c r="F286"/>
      <c r="G286"/>
      <c r="H286"/>
      <c r="I286"/>
      <c r="J286"/>
      <c r="K286" s="44"/>
      <c r="L286" s="44"/>
      <c r="M286"/>
      <c r="N286" s="44"/>
    </row>
    <row r="287" spans="2:14" hidden="1" x14ac:dyDescent="0.25">
      <c r="B287"/>
      <c r="C287" s="44"/>
      <c r="D287"/>
      <c r="E287" s="11"/>
      <c r="F287"/>
      <c r="G287"/>
      <c r="H287"/>
      <c r="I287"/>
      <c r="J287"/>
      <c r="K287" s="44"/>
      <c r="L287" s="44"/>
      <c r="M287"/>
      <c r="N287" s="44"/>
    </row>
    <row r="288" spans="2:14" hidden="1" x14ac:dyDescent="0.25">
      <c r="B288"/>
      <c r="C288" s="44"/>
      <c r="D288"/>
      <c r="E288" s="11"/>
      <c r="F288"/>
      <c r="G288"/>
      <c r="H288"/>
      <c r="I288"/>
      <c r="J288"/>
      <c r="K288" s="44"/>
      <c r="L288" s="44"/>
      <c r="M288"/>
      <c r="N288" s="44"/>
    </row>
    <row r="289" spans="2:14" hidden="1" x14ac:dyDescent="0.25">
      <c r="B289"/>
      <c r="C289" s="44"/>
      <c r="D289"/>
      <c r="E289" s="11"/>
      <c r="F289"/>
      <c r="G289"/>
      <c r="H289"/>
      <c r="I289"/>
      <c r="J289"/>
      <c r="K289" s="44"/>
      <c r="L289" s="44"/>
      <c r="M289"/>
      <c r="N289" s="44"/>
    </row>
    <row r="290" spans="2:14" hidden="1" x14ac:dyDescent="0.25">
      <c r="B290"/>
      <c r="C290" s="44"/>
      <c r="D290"/>
      <c r="E290" s="11"/>
      <c r="F290"/>
      <c r="G290"/>
      <c r="H290"/>
      <c r="I290"/>
      <c r="J290"/>
      <c r="K290" s="44"/>
      <c r="L290" s="44"/>
      <c r="M290"/>
      <c r="N290" s="44"/>
    </row>
    <row r="291" spans="2:14" hidden="1" x14ac:dyDescent="0.25">
      <c r="B291"/>
      <c r="C291" s="44"/>
      <c r="D291"/>
      <c r="E291" s="11"/>
      <c r="F291"/>
      <c r="G291"/>
      <c r="H291"/>
      <c r="I291"/>
      <c r="J291"/>
      <c r="K291" s="44"/>
      <c r="L291" s="44"/>
      <c r="M291"/>
      <c r="N291" s="44"/>
    </row>
    <row r="292" spans="2:14" hidden="1" x14ac:dyDescent="0.25">
      <c r="B292"/>
      <c r="C292" s="44"/>
      <c r="D292"/>
      <c r="E292" s="11"/>
      <c r="F292"/>
      <c r="G292"/>
      <c r="H292"/>
      <c r="I292"/>
      <c r="J292"/>
      <c r="K292" s="44"/>
      <c r="L292" s="44"/>
      <c r="M292"/>
      <c r="N292" s="44"/>
    </row>
    <row r="293" spans="2:14" hidden="1" x14ac:dyDescent="0.25">
      <c r="B293"/>
      <c r="C293" s="44"/>
      <c r="D293"/>
      <c r="E293" s="11"/>
      <c r="F293"/>
      <c r="G293"/>
      <c r="H293"/>
      <c r="I293"/>
      <c r="J293"/>
      <c r="K293" s="44"/>
      <c r="L293" s="44"/>
      <c r="M293"/>
      <c r="N293" s="44"/>
    </row>
    <row r="294" spans="2:14" hidden="1" x14ac:dyDescent="0.25">
      <c r="B294"/>
      <c r="C294" s="44"/>
      <c r="D294"/>
      <c r="E294" s="11"/>
      <c r="F294"/>
      <c r="G294"/>
      <c r="H294"/>
      <c r="I294"/>
      <c r="J294"/>
      <c r="K294" s="44"/>
      <c r="L294" s="44"/>
      <c r="M294"/>
      <c r="N294" s="44"/>
    </row>
    <row r="295" spans="2:14" hidden="1" x14ac:dyDescent="0.25">
      <c r="B295"/>
      <c r="C295" s="44"/>
      <c r="D295"/>
      <c r="E295" s="11"/>
      <c r="F295"/>
      <c r="G295"/>
      <c r="H295"/>
      <c r="I295"/>
      <c r="J295"/>
      <c r="K295" s="44"/>
      <c r="L295" s="44"/>
      <c r="M295"/>
      <c r="N295" s="44"/>
    </row>
    <row r="296" spans="2:14" hidden="1" x14ac:dyDescent="0.25">
      <c r="B296"/>
      <c r="C296" s="44"/>
      <c r="D296"/>
      <c r="E296" s="11"/>
      <c r="F296"/>
      <c r="G296"/>
      <c r="H296"/>
      <c r="I296"/>
      <c r="J296"/>
      <c r="K296" s="44"/>
      <c r="L296" s="44"/>
      <c r="M296"/>
      <c r="N296" s="44"/>
    </row>
    <row r="297" spans="2:14" hidden="1" x14ac:dyDescent="0.25">
      <c r="B297"/>
      <c r="C297" s="44"/>
      <c r="D297"/>
      <c r="E297" s="11"/>
      <c r="F297"/>
      <c r="G297"/>
      <c r="H297"/>
      <c r="I297"/>
      <c r="J297"/>
      <c r="K297" s="44"/>
      <c r="L297" s="44"/>
      <c r="M297"/>
      <c r="N297" s="44"/>
    </row>
    <row r="298" spans="2:14" hidden="1" x14ac:dyDescent="0.25">
      <c r="B298"/>
      <c r="C298" s="44"/>
      <c r="D298"/>
      <c r="E298" s="11"/>
      <c r="F298"/>
      <c r="G298"/>
      <c r="H298"/>
      <c r="I298"/>
      <c r="J298"/>
      <c r="K298" s="44"/>
      <c r="L298" s="44"/>
      <c r="M298"/>
      <c r="N298" s="44"/>
    </row>
    <row r="299" spans="2:14" hidden="1" x14ac:dyDescent="0.25">
      <c r="B299"/>
      <c r="C299" s="44"/>
      <c r="D299"/>
      <c r="E299" s="11"/>
      <c r="F299"/>
      <c r="G299"/>
      <c r="H299"/>
      <c r="I299"/>
      <c r="J299"/>
      <c r="K299" s="44"/>
      <c r="L299" s="44"/>
      <c r="M299"/>
      <c r="N299" s="44"/>
    </row>
    <row r="300" spans="2:14" hidden="1" x14ac:dyDescent="0.25">
      <c r="B300"/>
      <c r="C300" s="44"/>
      <c r="D300"/>
      <c r="E300" s="11"/>
      <c r="F300"/>
      <c r="G300"/>
      <c r="H300"/>
      <c r="I300"/>
      <c r="J300"/>
      <c r="K300" s="44"/>
      <c r="L300" s="44"/>
      <c r="M300"/>
      <c r="N300" s="44"/>
    </row>
    <row r="301" spans="2:14" hidden="1" x14ac:dyDescent="0.25">
      <c r="B301"/>
      <c r="C301" s="44"/>
      <c r="D301"/>
      <c r="E301" s="11"/>
      <c r="F301"/>
      <c r="G301"/>
      <c r="H301"/>
      <c r="I301"/>
      <c r="J301"/>
      <c r="K301" s="44"/>
      <c r="L301" s="44"/>
      <c r="M301"/>
      <c r="N301" s="44"/>
    </row>
    <row r="302" spans="2:14" hidden="1" x14ac:dyDescent="0.25">
      <c r="B302"/>
      <c r="C302" s="44"/>
      <c r="D302"/>
      <c r="E302" s="11"/>
      <c r="F302"/>
      <c r="G302"/>
      <c r="H302"/>
      <c r="I302"/>
      <c r="J302"/>
      <c r="K302" s="44"/>
      <c r="L302" s="44"/>
      <c r="M302"/>
      <c r="N302" s="44"/>
    </row>
    <row r="303" spans="2:14" hidden="1" x14ac:dyDescent="0.25">
      <c r="B303"/>
      <c r="C303" s="44"/>
      <c r="D303"/>
      <c r="E303" s="11"/>
      <c r="F303"/>
      <c r="G303"/>
      <c r="H303"/>
      <c r="I303"/>
      <c r="J303"/>
      <c r="K303" s="44"/>
      <c r="L303" s="44"/>
      <c r="M303"/>
      <c r="N303" s="44"/>
    </row>
    <row r="304" spans="2:14" hidden="1" x14ac:dyDescent="0.25">
      <c r="B304"/>
      <c r="C304" s="44"/>
      <c r="D304"/>
      <c r="E304" s="11"/>
      <c r="F304"/>
      <c r="G304"/>
      <c r="H304"/>
      <c r="I304"/>
      <c r="J304"/>
      <c r="K304" s="44"/>
      <c r="L304" s="44"/>
      <c r="M304"/>
      <c r="N304" s="44"/>
    </row>
    <row r="305" spans="2:14" hidden="1" x14ac:dyDescent="0.25">
      <c r="B305"/>
      <c r="C305" s="44"/>
      <c r="D305"/>
      <c r="E305" s="11"/>
      <c r="F305"/>
      <c r="G305"/>
      <c r="H305"/>
      <c r="I305"/>
      <c r="J305"/>
      <c r="K305" s="44"/>
      <c r="L305" s="44"/>
      <c r="M305"/>
      <c r="N305" s="44"/>
    </row>
    <row r="306" spans="2:14" hidden="1" x14ac:dyDescent="0.25">
      <c r="B306"/>
      <c r="C306" s="44"/>
      <c r="D306"/>
      <c r="E306" s="11"/>
      <c r="F306"/>
      <c r="G306"/>
      <c r="H306"/>
      <c r="I306"/>
      <c r="J306"/>
      <c r="K306" s="44"/>
      <c r="L306" s="44"/>
      <c r="M306"/>
      <c r="N306" s="44"/>
    </row>
    <row r="307" spans="2:14" hidden="1" x14ac:dyDescent="0.25">
      <c r="B307"/>
      <c r="C307" s="44"/>
      <c r="D307"/>
      <c r="E307" s="11"/>
      <c r="F307"/>
      <c r="G307"/>
      <c r="H307"/>
      <c r="I307"/>
      <c r="J307"/>
      <c r="K307" s="44"/>
      <c r="L307" s="44"/>
      <c r="M307"/>
      <c r="N307" s="44"/>
    </row>
    <row r="308" spans="2:14" hidden="1" x14ac:dyDescent="0.25">
      <c r="B308"/>
      <c r="C308" s="44"/>
      <c r="D308"/>
      <c r="E308" s="11"/>
      <c r="F308"/>
      <c r="G308"/>
      <c r="H308"/>
      <c r="I308"/>
      <c r="J308"/>
      <c r="K308" s="44"/>
      <c r="L308" s="44"/>
      <c r="M308"/>
      <c r="N308" s="44"/>
    </row>
    <row r="309" spans="2:14" hidden="1" x14ac:dyDescent="0.25">
      <c r="B309"/>
      <c r="C309" s="44"/>
      <c r="D309"/>
      <c r="E309" s="11"/>
      <c r="F309"/>
      <c r="G309"/>
      <c r="H309"/>
      <c r="I309"/>
      <c r="J309"/>
      <c r="K309" s="44"/>
      <c r="L309" s="44"/>
      <c r="M309"/>
      <c r="N309" s="44"/>
    </row>
    <row r="310" spans="2:14" hidden="1" x14ac:dyDescent="0.25">
      <c r="B310"/>
      <c r="C310" s="44"/>
      <c r="D310"/>
      <c r="E310" s="11"/>
      <c r="F310"/>
      <c r="G310"/>
      <c r="H310"/>
      <c r="I310"/>
      <c r="J310"/>
      <c r="K310" s="44"/>
      <c r="L310" s="44"/>
      <c r="M310"/>
      <c r="N310" s="44"/>
    </row>
    <row r="311" spans="2:14" hidden="1" x14ac:dyDescent="0.25">
      <c r="B311"/>
      <c r="C311" s="44"/>
      <c r="D311"/>
      <c r="E311" s="11"/>
      <c r="F311"/>
      <c r="G311"/>
      <c r="H311"/>
      <c r="I311"/>
      <c r="J311"/>
      <c r="K311" s="44"/>
      <c r="L311" s="44"/>
      <c r="M311"/>
      <c r="N311" s="44"/>
    </row>
    <row r="312" spans="2:14" hidden="1" x14ac:dyDescent="0.25">
      <c r="B312"/>
      <c r="C312" s="44"/>
      <c r="D312"/>
      <c r="E312" s="11"/>
      <c r="F312"/>
      <c r="G312"/>
      <c r="H312"/>
      <c r="I312"/>
      <c r="J312"/>
      <c r="K312" s="44"/>
      <c r="L312" s="44"/>
      <c r="M312"/>
      <c r="N312" s="44"/>
    </row>
    <row r="313" spans="2:14" hidden="1" x14ac:dyDescent="0.25">
      <c r="B313"/>
      <c r="C313" s="44"/>
      <c r="D313"/>
      <c r="E313" s="11"/>
      <c r="F313"/>
      <c r="G313"/>
      <c r="H313"/>
      <c r="I313"/>
      <c r="J313"/>
      <c r="K313" s="44"/>
      <c r="L313" s="44"/>
      <c r="M313"/>
      <c r="N313" s="44"/>
    </row>
    <row r="314" spans="2:14" hidden="1" x14ac:dyDescent="0.25">
      <c r="B314"/>
      <c r="C314" s="44"/>
      <c r="D314"/>
      <c r="E314" s="11"/>
      <c r="F314"/>
      <c r="G314"/>
      <c r="H314"/>
      <c r="I314"/>
      <c r="J314"/>
      <c r="K314" s="44"/>
      <c r="L314" s="44"/>
      <c r="M314"/>
      <c r="N314" s="44"/>
    </row>
    <row r="315" spans="2:14" hidden="1" x14ac:dyDescent="0.25">
      <c r="B315"/>
      <c r="C315" s="44"/>
      <c r="D315"/>
      <c r="E315" s="11"/>
      <c r="F315"/>
      <c r="G315"/>
      <c r="H315"/>
      <c r="I315"/>
      <c r="J315"/>
      <c r="K315" s="44"/>
      <c r="L315" s="44"/>
      <c r="M315"/>
      <c r="N315" s="44"/>
    </row>
    <row r="316" spans="2:14" hidden="1" x14ac:dyDescent="0.25">
      <c r="B316"/>
      <c r="C316" s="44"/>
      <c r="D316"/>
      <c r="E316" s="11"/>
      <c r="F316"/>
      <c r="G316"/>
      <c r="H316"/>
      <c r="I316"/>
      <c r="J316"/>
      <c r="K316" s="44"/>
      <c r="L316" s="44"/>
      <c r="M316"/>
      <c r="N316" s="44"/>
    </row>
    <row r="317" spans="2:14" hidden="1" x14ac:dyDescent="0.25">
      <c r="B317"/>
      <c r="C317" s="44"/>
      <c r="D317"/>
      <c r="E317" s="11"/>
      <c r="F317"/>
      <c r="G317"/>
      <c r="H317"/>
      <c r="I317"/>
      <c r="J317"/>
      <c r="K317" s="44"/>
      <c r="L317" s="44"/>
      <c r="M317"/>
      <c r="N317" s="44"/>
    </row>
    <row r="318" spans="2:14" hidden="1" x14ac:dyDescent="0.25">
      <c r="B318"/>
      <c r="C318" s="44"/>
      <c r="D318"/>
      <c r="E318" s="11"/>
      <c r="F318"/>
      <c r="G318"/>
      <c r="H318"/>
      <c r="I318"/>
      <c r="J318"/>
      <c r="K318" s="44"/>
      <c r="L318" s="44"/>
      <c r="M318"/>
      <c r="N318" s="44"/>
    </row>
    <row r="319" spans="2:14" hidden="1" x14ac:dyDescent="0.25">
      <c r="B319"/>
      <c r="C319" s="44"/>
      <c r="D319"/>
      <c r="E319" s="11"/>
      <c r="F319"/>
      <c r="G319"/>
      <c r="H319"/>
      <c r="I319"/>
      <c r="J319"/>
      <c r="K319" s="44"/>
      <c r="L319" s="44"/>
      <c r="M319"/>
      <c r="N319" s="44"/>
    </row>
    <row r="320" spans="2:14" hidden="1" x14ac:dyDescent="0.25">
      <c r="B320"/>
      <c r="C320" s="44"/>
      <c r="D320"/>
      <c r="E320" s="11"/>
      <c r="F320"/>
      <c r="G320"/>
      <c r="H320"/>
      <c r="I320"/>
      <c r="J320"/>
      <c r="K320" s="44"/>
      <c r="L320" s="44"/>
      <c r="M320"/>
      <c r="N320" s="44"/>
    </row>
    <row r="321" spans="2:14" hidden="1" x14ac:dyDescent="0.25">
      <c r="B321"/>
      <c r="C321" s="44"/>
      <c r="D321"/>
      <c r="E321" s="11"/>
      <c r="F321"/>
      <c r="G321"/>
      <c r="H321"/>
      <c r="I321"/>
      <c r="J321"/>
      <c r="K321" s="44"/>
      <c r="L321" s="44"/>
      <c r="M321"/>
      <c r="N321" s="44"/>
    </row>
    <row r="322" spans="2:14" hidden="1" x14ac:dyDescent="0.25">
      <c r="B322"/>
      <c r="C322" s="44"/>
      <c r="D322"/>
      <c r="E322" s="11"/>
      <c r="F322"/>
      <c r="G322"/>
      <c r="H322"/>
      <c r="I322"/>
      <c r="J322"/>
      <c r="K322" s="44"/>
      <c r="L322" s="44"/>
      <c r="M322"/>
      <c r="N322" s="44"/>
    </row>
    <row r="323" spans="2:14" hidden="1" x14ac:dyDescent="0.25">
      <c r="B323"/>
      <c r="C323" s="44"/>
      <c r="D323"/>
      <c r="E323" s="11"/>
      <c r="F323"/>
      <c r="G323"/>
      <c r="H323"/>
      <c r="I323"/>
      <c r="J323"/>
      <c r="K323" s="44"/>
      <c r="L323" s="44"/>
      <c r="M323"/>
      <c r="N323" s="44"/>
    </row>
    <row r="324" spans="2:14" hidden="1" x14ac:dyDescent="0.25">
      <c r="B324"/>
      <c r="C324" s="44"/>
      <c r="D324"/>
      <c r="E324" s="11"/>
      <c r="F324"/>
      <c r="G324"/>
      <c r="H324"/>
      <c r="I324"/>
      <c r="J324"/>
      <c r="K324" s="44"/>
      <c r="L324" s="44"/>
      <c r="M324"/>
      <c r="N324" s="44"/>
    </row>
    <row r="325" spans="2:14" hidden="1" x14ac:dyDescent="0.25">
      <c r="B325"/>
      <c r="C325" s="44"/>
      <c r="D325"/>
      <c r="E325" s="11"/>
      <c r="F325"/>
      <c r="G325"/>
      <c r="H325"/>
      <c r="I325"/>
      <c r="J325"/>
      <c r="K325" s="44"/>
      <c r="L325" s="44"/>
      <c r="M325"/>
      <c r="N325" s="44"/>
    </row>
    <row r="326" spans="2:14" hidden="1" x14ac:dyDescent="0.25">
      <c r="B326"/>
      <c r="C326" s="44"/>
      <c r="D326"/>
      <c r="E326" s="11"/>
      <c r="F326"/>
      <c r="G326"/>
      <c r="H326"/>
      <c r="I326"/>
      <c r="J326"/>
      <c r="K326" s="44"/>
      <c r="L326" s="44"/>
      <c r="M326"/>
      <c r="N326" s="44"/>
    </row>
    <row r="327" spans="2:14" hidden="1" x14ac:dyDescent="0.25">
      <c r="B327"/>
      <c r="C327" s="44"/>
      <c r="D327"/>
      <c r="E327" s="11"/>
      <c r="F327"/>
      <c r="G327"/>
      <c r="H327"/>
      <c r="I327"/>
      <c r="J327"/>
      <c r="K327" s="44"/>
      <c r="L327" s="44"/>
      <c r="M327"/>
      <c r="N327" s="44"/>
    </row>
    <row r="328" spans="2:14" hidden="1" x14ac:dyDescent="0.25">
      <c r="B328"/>
      <c r="C328" s="44"/>
      <c r="D328"/>
      <c r="E328" s="11"/>
      <c r="F328"/>
      <c r="G328"/>
      <c r="H328"/>
      <c r="I328"/>
      <c r="J328"/>
      <c r="K328" s="44"/>
      <c r="L328" s="44"/>
      <c r="M328"/>
      <c r="N328" s="44"/>
    </row>
    <row r="329" spans="2:14" hidden="1" x14ac:dyDescent="0.25">
      <c r="B329"/>
      <c r="C329" s="44"/>
      <c r="D329"/>
      <c r="E329" s="11"/>
      <c r="F329"/>
      <c r="G329"/>
      <c r="H329"/>
      <c r="I329"/>
      <c r="J329"/>
      <c r="K329" s="44"/>
      <c r="L329" s="44"/>
      <c r="M329"/>
      <c r="N329" s="44"/>
    </row>
    <row r="330" spans="2:14" hidden="1" x14ac:dyDescent="0.25">
      <c r="B330"/>
      <c r="C330" s="44"/>
      <c r="D330"/>
      <c r="E330" s="11"/>
      <c r="F330"/>
      <c r="G330"/>
      <c r="H330"/>
      <c r="I330"/>
      <c r="J330"/>
      <c r="K330" s="44"/>
      <c r="L330" s="44"/>
      <c r="M330"/>
      <c r="N330" s="44"/>
    </row>
    <row r="331" spans="2:14" hidden="1" x14ac:dyDescent="0.25">
      <c r="B331"/>
      <c r="C331" s="44"/>
      <c r="D331"/>
      <c r="E331" s="11"/>
      <c r="F331"/>
      <c r="G331"/>
      <c r="H331"/>
      <c r="I331"/>
      <c r="J331"/>
      <c r="K331" s="44"/>
      <c r="L331" s="44"/>
      <c r="M331"/>
      <c r="N331" s="44"/>
    </row>
    <row r="332" spans="2:14" hidden="1" x14ac:dyDescent="0.25">
      <c r="B332"/>
      <c r="C332" s="44"/>
      <c r="D332"/>
      <c r="E332" s="11"/>
      <c r="F332"/>
      <c r="G332"/>
      <c r="H332"/>
      <c r="I332"/>
      <c r="J332"/>
      <c r="K332" s="44"/>
      <c r="L332" s="44"/>
      <c r="M332"/>
      <c r="N332" s="44"/>
    </row>
    <row r="333" spans="2:14" hidden="1" x14ac:dyDescent="0.25">
      <c r="B333"/>
      <c r="C333" s="44"/>
      <c r="D333"/>
      <c r="E333" s="11"/>
      <c r="F333"/>
      <c r="G333"/>
      <c r="H333"/>
      <c r="I333"/>
      <c r="J333"/>
      <c r="K333" s="44"/>
      <c r="L333" s="44"/>
      <c r="M333"/>
      <c r="N333" s="44"/>
    </row>
    <row r="334" spans="2:14" hidden="1" x14ac:dyDescent="0.25">
      <c r="B334"/>
      <c r="C334" s="44"/>
      <c r="D334"/>
      <c r="E334" s="11"/>
      <c r="F334"/>
      <c r="G334"/>
      <c r="H334"/>
      <c r="I334"/>
      <c r="J334"/>
      <c r="K334" s="44"/>
      <c r="L334" s="44"/>
      <c r="M334"/>
      <c r="N334" s="44"/>
    </row>
    <row r="335" spans="2:14" hidden="1" x14ac:dyDescent="0.25">
      <c r="B335"/>
      <c r="C335" s="44"/>
      <c r="D335"/>
      <c r="E335" s="11"/>
      <c r="F335"/>
      <c r="G335"/>
      <c r="H335"/>
      <c r="I335"/>
      <c r="J335"/>
      <c r="K335" s="44"/>
      <c r="L335" s="44"/>
      <c r="M335"/>
      <c r="N335" s="44"/>
    </row>
    <row r="336" spans="2:14" hidden="1" x14ac:dyDescent="0.25">
      <c r="B336"/>
      <c r="C336" s="44"/>
      <c r="D336"/>
      <c r="E336" s="11"/>
      <c r="F336"/>
      <c r="G336"/>
      <c r="H336"/>
      <c r="I336"/>
      <c r="J336"/>
      <c r="K336" s="44"/>
      <c r="L336" s="44"/>
      <c r="M336"/>
      <c r="N336" s="44"/>
    </row>
    <row r="337" spans="2:15" hidden="1" x14ac:dyDescent="0.25">
      <c r="B337"/>
      <c r="C337" s="44"/>
      <c r="D337"/>
      <c r="E337" s="11"/>
      <c r="F337"/>
      <c r="G337"/>
      <c r="H337"/>
      <c r="I337"/>
      <c r="J337"/>
      <c r="K337" s="44"/>
      <c r="L337" s="44"/>
      <c r="M337"/>
      <c r="N337" s="44"/>
    </row>
    <row r="338" spans="2:15" hidden="1" x14ac:dyDescent="0.25">
      <c r="B338"/>
      <c r="C338" s="44"/>
      <c r="D338"/>
      <c r="E338" s="11"/>
      <c r="F338"/>
      <c r="G338"/>
      <c r="H338"/>
      <c r="I338"/>
      <c r="J338"/>
      <c r="K338" s="44"/>
      <c r="L338" s="44"/>
      <c r="M338"/>
      <c r="N338" s="44"/>
    </row>
    <row r="339" spans="2:15" hidden="1" x14ac:dyDescent="0.25">
      <c r="B339"/>
      <c r="C339" s="44"/>
      <c r="D339"/>
      <c r="E339" s="11"/>
      <c r="F339"/>
      <c r="G339"/>
      <c r="H339"/>
      <c r="I339"/>
      <c r="J339"/>
      <c r="K339" s="44"/>
      <c r="L339" s="44"/>
      <c r="M339"/>
      <c r="N339" s="44"/>
    </row>
    <row r="340" spans="2:15" hidden="1" x14ac:dyDescent="0.25">
      <c r="B340"/>
      <c r="C340" s="44"/>
      <c r="D340"/>
      <c r="E340" s="11"/>
      <c r="F340"/>
      <c r="G340"/>
      <c r="H340"/>
      <c r="I340"/>
      <c r="J340"/>
      <c r="K340" s="44"/>
      <c r="L340" s="44"/>
      <c r="M340"/>
      <c r="N340" s="44"/>
    </row>
    <row r="341" spans="2:15" hidden="1" x14ac:dyDescent="0.25">
      <c r="B341"/>
      <c r="C341" s="44"/>
      <c r="D341"/>
      <c r="E341" s="11"/>
      <c r="F341"/>
      <c r="G341"/>
      <c r="H341"/>
      <c r="I341"/>
      <c r="J341"/>
      <c r="K341" s="44"/>
      <c r="L341" s="44"/>
      <c r="M341"/>
      <c r="N341" s="44"/>
    </row>
    <row r="342" spans="2:15" hidden="1" x14ac:dyDescent="0.25">
      <c r="B342"/>
      <c r="C342" s="44"/>
      <c r="D342"/>
      <c r="E342" s="11"/>
      <c r="F342"/>
      <c r="G342"/>
      <c r="H342"/>
      <c r="I342"/>
      <c r="J342"/>
      <c r="K342" s="44"/>
      <c r="L342" s="44"/>
      <c r="M342"/>
      <c r="N342" s="44"/>
    </row>
    <row r="343" spans="2:15" hidden="1" x14ac:dyDescent="0.25">
      <c r="B343"/>
      <c r="C343" s="44"/>
      <c r="D343"/>
      <c r="E343" s="11"/>
      <c r="F343"/>
      <c r="G343"/>
      <c r="H343"/>
      <c r="I343"/>
      <c r="J343"/>
      <c r="K343" s="44"/>
      <c r="L343" s="44"/>
      <c r="M343"/>
      <c r="N343" s="44"/>
    </row>
    <row r="344" spans="2:15" hidden="1" x14ac:dyDescent="0.25">
      <c r="B344"/>
      <c r="C344" s="44"/>
      <c r="D344"/>
      <c r="E344" s="11"/>
      <c r="F344"/>
      <c r="G344"/>
      <c r="H344"/>
      <c r="I344"/>
      <c r="J344"/>
      <c r="K344" s="44"/>
      <c r="L344" s="44"/>
      <c r="M344"/>
      <c r="N344" s="44"/>
    </row>
    <row r="345" spans="2:15" hidden="1" x14ac:dyDescent="0.25">
      <c r="B345"/>
      <c r="C345" s="44"/>
      <c r="D345"/>
      <c r="E345" s="11"/>
      <c r="F345"/>
      <c r="G345"/>
      <c r="H345"/>
      <c r="I345"/>
      <c r="J345"/>
      <c r="K345" s="44"/>
      <c r="L345" s="44"/>
      <c r="M345"/>
      <c r="N345" s="44"/>
    </row>
    <row r="346" spans="2:15" hidden="1" x14ac:dyDescent="0.25">
      <c r="B346"/>
      <c r="C346" s="44"/>
      <c r="D346"/>
      <c r="E346" s="11"/>
      <c r="F346"/>
      <c r="G346"/>
      <c r="H346"/>
      <c r="I346"/>
      <c r="J346"/>
      <c r="K346" s="44"/>
      <c r="L346" s="44"/>
      <c r="M346"/>
      <c r="N346" s="44"/>
    </row>
    <row r="347" spans="2:15" hidden="1" x14ac:dyDescent="0.25">
      <c r="B347"/>
      <c r="C347" s="44"/>
      <c r="D347"/>
      <c r="E347" s="11"/>
      <c r="F347"/>
      <c r="G347"/>
      <c r="H347"/>
      <c r="I347"/>
      <c r="J347"/>
      <c r="K347" s="44"/>
      <c r="L347" s="44"/>
      <c r="M347"/>
      <c r="N347" s="44"/>
    </row>
    <row r="348" spans="2:15" ht="9.75" customHeight="1" x14ac:dyDescent="0.25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</row>
    <row r="349" spans="2:15" ht="15" customHeight="1" x14ac:dyDescent="0.25">
      <c r="B349"/>
      <c r="C349" s="44"/>
      <c r="D349"/>
      <c r="E349" s="11"/>
      <c r="F349"/>
      <c r="G349"/>
      <c r="H349"/>
      <c r="I349"/>
      <c r="J349"/>
      <c r="K349" s="44"/>
      <c r="L349" s="44"/>
      <c r="M349"/>
      <c r="N349" s="44"/>
    </row>
    <row r="350" spans="2:15" ht="9" customHeight="1" x14ac:dyDescent="0.25"/>
    <row r="351" spans="2:15" s="44" customFormat="1" x14ac:dyDescent="0.25"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/>
    </row>
    <row r="352" spans="2:15" hidden="1" x14ac:dyDescent="0.25"/>
    <row r="353" x14ac:dyDescent="0.25"/>
  </sheetData>
  <protectedRanges>
    <protectedRange algorithmName="SHA-512" hashValue="SERKvYXds2SPT7Bodp9f0kTP2L8RzTvhf51CiSU5EmhNTjMf2XsDXSc4LjNcU74qroOshebqU4lHB7gjQwx5hA==" saltValue="RasgcfNxhsSGFHOAbzW/2w==" spinCount="100000" sqref="O13 C13:N197 D198:N200" name="Rango1"/>
  </protectedRanges>
  <mergeCells count="1">
    <mergeCell ref="B11:N11"/>
  </mergeCells>
  <hyperlinks>
    <hyperlink ref="E8" location="'2015'!A1" display="'2015'!A1"/>
    <hyperlink ref="D8" location="'2014'!A1" display="'2014'!A1"/>
    <hyperlink ref="K7" location="'2013'!A1" display="'2013'!A1"/>
    <hyperlink ref="J7" location="'2012'!A1" display="'2012'!A1"/>
    <hyperlink ref="I7" location="'2010'!A1" display="'2010'!A1"/>
    <hyperlink ref="H7" location="'2009'!A1" display="'2009'!A1"/>
    <hyperlink ref="G7" location="'2008'!A1" display="'2008'!A1"/>
    <hyperlink ref="F7" location="'2007'!A1" display="'2007'!A1"/>
    <hyperlink ref="E7" location="'2006'!A1" display="'2006'!A1"/>
    <hyperlink ref="D7" location="subasta" display="inicio"/>
    <hyperlink ref="F8" location="'2016'!A1" display="'2016'!A1"/>
    <hyperlink ref="G8" location="'2017'!A1" display="'2017'!A1"/>
    <hyperlink ref="H8" location="'2018'!C9" display="'2018'!C9"/>
    <hyperlink ref="I8" location="'2019'!A1" display="'2019'!A1"/>
    <hyperlink ref="J8" location="'2020'!A1" display="'2020'!A1"/>
    <hyperlink ref="K8" location="'2021'!A1" display="'2021'!A1"/>
    <hyperlink ref="D9" location="'2022'!A1" display="'2022'!A1"/>
    <hyperlink ref="E9" location="'2023'!A1" display="'2023'!A1"/>
    <hyperlink ref="F9" location="'2024'!A1" display="'2024'!A1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178</vt:i4>
      </vt:variant>
    </vt:vector>
  </HeadingPairs>
  <TitlesOfParts>
    <vt:vector size="198" baseType="lpstr">
      <vt:lpstr>Subastas</vt:lpstr>
      <vt:lpstr>2006</vt:lpstr>
      <vt:lpstr>2007</vt:lpstr>
      <vt:lpstr>2008</vt:lpstr>
      <vt:lpstr>2009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C.F.</vt:lpstr>
      <vt:lpstr>_2006A112052009</vt:lpstr>
      <vt:lpstr>_2006A207122009_14_95</vt:lpstr>
      <vt:lpstr>_2006A207122009_15</vt:lpstr>
      <vt:lpstr>_2006B112052009_8_89</vt:lpstr>
      <vt:lpstr>_2006B112052009_8_9</vt:lpstr>
      <vt:lpstr>_2006B207122009_8_5</vt:lpstr>
      <vt:lpstr>_2006B207122009_8_57</vt:lpstr>
      <vt:lpstr>_2006B207122009_8_65</vt:lpstr>
      <vt:lpstr>_2006B207122009_8_67</vt:lpstr>
      <vt:lpstr>_2006B207122009_8_68</vt:lpstr>
      <vt:lpstr>_2006B207122009_8_73</vt:lpstr>
      <vt:lpstr>_2006B207122009_8_74</vt:lpstr>
      <vt:lpstr>_2006B207122009_8_75</vt:lpstr>
      <vt:lpstr>_2006B207122009_8_79</vt:lpstr>
      <vt:lpstr>_2007A1116032010_14_4</vt:lpstr>
      <vt:lpstr>_2007A1116032010_14_49</vt:lpstr>
      <vt:lpstr>_2007A1116032010_14_5</vt:lpstr>
      <vt:lpstr>_2007A1116032010_14_6</vt:lpstr>
      <vt:lpstr>_2007A1116032010_14_65</vt:lpstr>
      <vt:lpstr>_2007A223112010_11</vt:lpstr>
      <vt:lpstr>_2007A223112010_11_74</vt:lpstr>
      <vt:lpstr>_2007A223112010_11_75</vt:lpstr>
      <vt:lpstr>_2007A223112010_11_89</vt:lpstr>
      <vt:lpstr>_2007A223112010_11_9</vt:lpstr>
      <vt:lpstr>_2007A223112010_11_98</vt:lpstr>
      <vt:lpstr>_2007A223112010_12_14</vt:lpstr>
      <vt:lpstr>_2007A223112010_12_24</vt:lpstr>
      <vt:lpstr>_2007A223112010_12_25</vt:lpstr>
      <vt:lpstr>_2007A223112010_12_35</vt:lpstr>
      <vt:lpstr>_2007A223112010_12_37</vt:lpstr>
      <vt:lpstr>_2007A223112010_12_39</vt:lpstr>
      <vt:lpstr>_2007A223112010_12_4</vt:lpstr>
      <vt:lpstr>_2007A223112010_12_43</vt:lpstr>
      <vt:lpstr>_2007A223112010_12_45</vt:lpstr>
      <vt:lpstr>_2007A223112010_12_48</vt:lpstr>
      <vt:lpstr>_2007A223112010_12_5</vt:lpstr>
      <vt:lpstr>_2007B1116032010_8_39</vt:lpstr>
      <vt:lpstr>_2007B1116032010_8_4</vt:lpstr>
      <vt:lpstr>_2008A112032011</vt:lpstr>
      <vt:lpstr>_2008B112032011_8</vt:lpstr>
      <vt:lpstr>_2008B112032011_8_1</vt:lpstr>
      <vt:lpstr>_2008B112032011_8_14</vt:lpstr>
      <vt:lpstr>_2008B112032011_8_15</vt:lpstr>
      <vt:lpstr>_2008B112032011_8_19</vt:lpstr>
      <vt:lpstr>_2008B112032011_8_2</vt:lpstr>
      <vt:lpstr>_2008B112032011_8_24</vt:lpstr>
      <vt:lpstr>_2008B112032011_8_25</vt:lpstr>
      <vt:lpstr>_2009A112052010_4</vt:lpstr>
      <vt:lpstr>_2009A112052011_5</vt:lpstr>
      <vt:lpstr>_2009A112052011_5_1</vt:lpstr>
      <vt:lpstr>_2009A112052011_5_2</vt:lpstr>
      <vt:lpstr>_2009A112052011_5_3</vt:lpstr>
      <vt:lpstr>_2009A112052011_5_4</vt:lpstr>
      <vt:lpstr>_2009A112052011_5_5</vt:lpstr>
      <vt:lpstr>_2009A112052011_5_6</vt:lpstr>
      <vt:lpstr>_2009A112052011_5_7</vt:lpstr>
      <vt:lpstr>_2009A112052011_5_8</vt:lpstr>
      <vt:lpstr>_2009A112052011_5_9</vt:lpstr>
      <vt:lpstr>_2009A112052012_6_1</vt:lpstr>
      <vt:lpstr>_2009A112052012_6_25</vt:lpstr>
      <vt:lpstr>_2009A112052012_6_4</vt:lpstr>
      <vt:lpstr>_2009A112052012_6_55</vt:lpstr>
      <vt:lpstr>_2009A112052012_6_7</vt:lpstr>
      <vt:lpstr>_2009A112052012_6_85</vt:lpstr>
      <vt:lpstr>_2009A227052010_4</vt:lpstr>
      <vt:lpstr>_2009A227052011_5_8</vt:lpstr>
      <vt:lpstr>_2009A227052011_5_9</vt:lpstr>
      <vt:lpstr>_2009A227052011_5_95</vt:lpstr>
      <vt:lpstr>_2009A227052012_6_9</vt:lpstr>
      <vt:lpstr>_2009A227052012_6_95</vt:lpstr>
      <vt:lpstr>_2009A301102011_5</vt:lpstr>
      <vt:lpstr>_2009A301102011_5_8</vt:lpstr>
      <vt:lpstr>_2009A301102012_6_8</vt:lpstr>
      <vt:lpstr>_2009A301102012_6_95</vt:lpstr>
      <vt:lpstr>_2009A301102012_7</vt:lpstr>
      <vt:lpstr>_2009A301102013_7_9</vt:lpstr>
      <vt:lpstr>_2009A301102013_7_95</vt:lpstr>
      <vt:lpstr>_2009A301102013_8</vt:lpstr>
      <vt:lpstr>_2010A126032011_3_8</vt:lpstr>
      <vt:lpstr>_2010A126032011_3_85</vt:lpstr>
      <vt:lpstr>_2010A126032011_4</vt:lpstr>
      <vt:lpstr>_2010A126032012_5_7</vt:lpstr>
      <vt:lpstr>_2010A126032012_5_8</vt:lpstr>
      <vt:lpstr>_2010A126032012_5_85</vt:lpstr>
      <vt:lpstr>_2010A126032012_5_9</vt:lpstr>
      <vt:lpstr>_2010A126032012_6</vt:lpstr>
      <vt:lpstr>_2010A126032013_6_95</vt:lpstr>
      <vt:lpstr>_2010A126032014_7_95</vt:lpstr>
      <vt:lpstr>_2010A126032014_8</vt:lpstr>
      <vt:lpstr>_2010A126032015_9</vt:lpstr>
      <vt:lpstr>_2010A226062013_7_1</vt:lpstr>
      <vt:lpstr>_2010A226062013_7_2</vt:lpstr>
      <vt:lpstr>_2012A126032016_8_49</vt:lpstr>
      <vt:lpstr>_2012A126032016_8_75</vt:lpstr>
      <vt:lpstr>_2012A126032017_10_0</vt:lpstr>
      <vt:lpstr>_2012A126032017_9_73</vt:lpstr>
      <vt:lpstr>_2012A126032017_9_75</vt:lpstr>
      <vt:lpstr>_2012A126062015_7_74</vt:lpstr>
      <vt:lpstr>_2012A126062015_8_25</vt:lpstr>
      <vt:lpstr>_2012A126062016_8_74</vt:lpstr>
      <vt:lpstr>_2012A126062016_9_00</vt:lpstr>
      <vt:lpstr>_2012A126092014_6_99</vt:lpstr>
      <vt:lpstr>_2012A126092014_7_50</vt:lpstr>
      <vt:lpstr>_2012A126092015_7_99</vt:lpstr>
      <vt:lpstr>_2012A126092015_8_50</vt:lpstr>
      <vt:lpstr>_2012A126092016_8_97</vt:lpstr>
      <vt:lpstr>_2012A126092016_8_99</vt:lpstr>
      <vt:lpstr>_2012A126092016_9_25</vt:lpstr>
      <vt:lpstr>_2012A126112014_7_24</vt:lpstr>
      <vt:lpstr>_2012A126112014_7_75</vt:lpstr>
      <vt:lpstr>_2012A126112015_8_24</vt:lpstr>
      <vt:lpstr>_2012A126112015_8_75</vt:lpstr>
      <vt:lpstr>_2012A126112016_9_22</vt:lpstr>
      <vt:lpstr>_2012A126112016_9_24</vt:lpstr>
      <vt:lpstr>_2012A126112016_9_50</vt:lpstr>
      <vt:lpstr>_2012A217072015</vt:lpstr>
      <vt:lpstr>_2012A217072016</vt:lpstr>
      <vt:lpstr>_2012A217072017</vt:lpstr>
      <vt:lpstr>_2012A413092017</vt:lpstr>
      <vt:lpstr>_2012A414092015</vt:lpstr>
      <vt:lpstr>_2012A623102016</vt:lpstr>
      <vt:lpstr>_2012A623102017</vt:lpstr>
      <vt:lpstr>_2012A624102015</vt:lpstr>
      <vt:lpstr>_2012A722112016</vt:lpstr>
      <vt:lpstr>_2012A722112017</vt:lpstr>
      <vt:lpstr>_2012A723112015</vt:lpstr>
      <vt:lpstr>_2012A930052014</vt:lpstr>
      <vt:lpstr>_2013A113032015</vt:lpstr>
      <vt:lpstr>_2013A113032016</vt:lpstr>
      <vt:lpstr>_2013A113032017</vt:lpstr>
      <vt:lpstr>_2013A113032018</vt:lpstr>
      <vt:lpstr>_2013A128022015</vt:lpstr>
      <vt:lpstr>_2013A128022016</vt:lpstr>
      <vt:lpstr>_2013A128022017</vt:lpstr>
      <vt:lpstr>_2013A128022018</vt:lpstr>
      <vt:lpstr>_2013A220062016</vt:lpstr>
      <vt:lpstr>_2013A220062017</vt:lpstr>
      <vt:lpstr>_2013A220062018</vt:lpstr>
      <vt:lpstr>_2013A305112014</vt:lpstr>
      <vt:lpstr>_2013A41_26092014</vt:lpstr>
      <vt:lpstr>_2013A42_26092014</vt:lpstr>
      <vt:lpstr>_2013A43_26092014</vt:lpstr>
      <vt:lpstr>_2013A44_26092014</vt:lpstr>
      <vt:lpstr>_2014BTPA_23012016</vt:lpstr>
      <vt:lpstr>_2014BTPA_26022016</vt:lpstr>
      <vt:lpstr>_2014BTPA_26022017</vt:lpstr>
      <vt:lpstr>_2014BTPA_26022018</vt:lpstr>
      <vt:lpstr>_2014BTPA_26022019</vt:lpstr>
      <vt:lpstr>_2015</vt:lpstr>
      <vt:lpstr>_2015BTPA_04022018</vt:lpstr>
      <vt:lpstr>_2015BTPA_04022019</vt:lpstr>
      <vt:lpstr>_2015BTPA_04022020</vt:lpstr>
      <vt:lpstr>_2016</vt:lpstr>
      <vt:lpstr>_2016BTPA_20012018</vt:lpstr>
      <vt:lpstr>_2016BTPA_27122018</vt:lpstr>
      <vt:lpstr>_2016BTPA_28072019</vt:lpstr>
      <vt:lpstr>_2024</vt:lpstr>
      <vt:lpstr>CondicFinanc</vt:lpstr>
      <vt:lpstr>PYTNA01F1024</vt:lpstr>
      <vt:lpstr>PYTNA01F1412</vt:lpstr>
      <vt:lpstr>PYTNA01F1701</vt:lpstr>
      <vt:lpstr>PYTNA01F3617</vt:lpstr>
      <vt:lpstr>PYTNA01F4367</vt:lpstr>
      <vt:lpstr>PYTNA01F4482</vt:lpstr>
      <vt:lpstr>PYTNA01F6057</vt:lpstr>
      <vt:lpstr>PYTNA01F7667</vt:lpstr>
      <vt:lpstr>PYTNA02F1030</vt:lpstr>
      <vt:lpstr>PYTNA02F1428</vt:lpstr>
      <vt:lpstr>PYTNA02F1717</vt:lpstr>
      <vt:lpstr>PYTNA02F3624</vt:lpstr>
      <vt:lpstr>PYTNA02F4374</vt:lpstr>
      <vt:lpstr>PYTNA02F4499</vt:lpstr>
      <vt:lpstr>PYTNA02F6064</vt:lpstr>
      <vt:lpstr>PYTNA02F7674</vt:lpstr>
      <vt:lpstr>PYTNA03F1434</vt:lpstr>
      <vt:lpstr>PYTNA03F3631</vt:lpstr>
      <vt:lpstr>PYTNA03F4399</vt:lpstr>
      <vt:lpstr>subasta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Angel Rodriguez</cp:lastModifiedBy>
  <cp:lastPrinted>2020-08-11T20:10:17Z</cp:lastPrinted>
  <dcterms:created xsi:type="dcterms:W3CDTF">2015-01-20T12:12:26Z</dcterms:created>
  <dcterms:modified xsi:type="dcterms:W3CDTF">2024-09-26T16:01:48Z</dcterms:modified>
</cp:coreProperties>
</file>