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2024\GESTION - EJECUCION 2024\Dic_2024\"/>
    </mc:Choice>
  </mc:AlternateContent>
  <bookViews>
    <workbookView xWindow="0" yWindow="0" windowWidth="28800" windowHeight="11835"/>
  </bookViews>
  <sheets>
    <sheet name="BID" sheetId="4" r:id="rId1"/>
    <sheet name="CAF" sheetId="5" r:id="rId2"/>
    <sheet name="FIDA" sheetId="6" r:id="rId3"/>
    <sheet name="FONPLATA" sheetId="7" r:id="rId4"/>
  </sheets>
  <definedNames>
    <definedName name="_xlnm._FilterDatabase" localSheetId="0" hidden="1">BID!$A$13:$AK$230</definedName>
    <definedName name="_xlnm._FilterDatabase" localSheetId="1" hidden="1">CAF!$A$15:$AL$87</definedName>
    <definedName name="_xlnm._FilterDatabase" localSheetId="3" hidden="1">FONPLATA!$A$14:$P$27</definedName>
  </definedNames>
  <calcPr calcId="152511"/>
</workbook>
</file>

<file path=xl/calcChain.xml><?xml version="1.0" encoding="utf-8"?>
<calcChain xmlns="http://schemas.openxmlformats.org/spreadsheetml/2006/main">
  <c r="AJ86" i="5" l="1"/>
  <c r="AI86" i="5"/>
  <c r="AL85" i="5"/>
  <c r="AK85" i="5"/>
  <c r="AL84" i="5"/>
  <c r="AK84" i="5"/>
  <c r="AK82" i="5"/>
  <c r="AL82" i="5"/>
  <c r="AK83" i="5"/>
  <c r="AL83" i="5"/>
  <c r="AL81" i="5"/>
  <c r="AK81" i="5"/>
  <c r="AL80" i="5"/>
  <c r="AK80" i="5"/>
  <c r="AL79" i="5"/>
  <c r="AK79" i="5"/>
  <c r="AL78" i="5"/>
  <c r="AK78" i="5"/>
  <c r="AL77" i="5"/>
  <c r="AK77" i="5"/>
  <c r="AL76" i="5"/>
  <c r="AK76" i="5"/>
  <c r="AL75" i="5"/>
  <c r="AK75" i="5"/>
  <c r="AJ224" i="4" l="1"/>
  <c r="AJ225" i="4"/>
  <c r="AJ223" i="4"/>
  <c r="AJ226" i="4"/>
  <c r="AJ227" i="4"/>
  <c r="AJ228" i="4"/>
  <c r="AJ229" i="4"/>
  <c r="AJ230" i="4"/>
  <c r="AJ222" i="4"/>
  <c r="AJ219" i="4"/>
  <c r="AK230" i="4" l="1"/>
  <c r="AK229" i="4"/>
  <c r="AK228" i="4"/>
  <c r="AK227" i="4"/>
  <c r="AK226" i="4"/>
  <c r="AB15" i="6"/>
  <c r="AA15" i="6"/>
  <c r="AK223" i="4" l="1"/>
  <c r="AK224" i="4"/>
  <c r="AK225" i="4"/>
  <c r="AK219" i="4"/>
  <c r="AK222" i="4"/>
  <c r="AK221" i="4"/>
  <c r="P29" i="7" l="1"/>
  <c r="O29" i="7"/>
  <c r="P28" i="7"/>
  <c r="O28" i="7"/>
  <c r="AK179" i="4" l="1"/>
  <c r="AJ220" i="4" l="1"/>
  <c r="AK220" i="4"/>
  <c r="AJ211" i="4"/>
  <c r="AK198" i="4"/>
  <c r="AJ198" i="4"/>
  <c r="P26" i="7" l="1"/>
  <c r="P27" i="7"/>
  <c r="P25" i="7"/>
  <c r="O27" i="7"/>
  <c r="O26" i="7"/>
  <c r="O25" i="7"/>
  <c r="AK218" i="4" l="1"/>
  <c r="AJ218" i="4"/>
  <c r="AK217" i="4"/>
  <c r="AJ217" i="4"/>
  <c r="AK216" i="4"/>
  <c r="AJ216" i="4"/>
  <c r="AK215" i="4"/>
  <c r="AJ215" i="4"/>
  <c r="AA14" i="6" l="1"/>
  <c r="AL74" i="5"/>
  <c r="AK74" i="5"/>
  <c r="AL73" i="5"/>
  <c r="AK73" i="5"/>
  <c r="AK214" i="4" l="1"/>
  <c r="AJ214" i="4"/>
  <c r="AK213" i="4"/>
  <c r="AJ213" i="4"/>
  <c r="AK212" i="4"/>
  <c r="AJ212" i="4"/>
  <c r="AK72" i="5" l="1"/>
  <c r="AL72" i="5"/>
  <c r="AK70" i="5"/>
  <c r="AL70" i="5"/>
  <c r="AK71" i="5"/>
  <c r="AL71" i="5"/>
  <c r="AK211" i="4" l="1"/>
  <c r="AJ210" i="4"/>
  <c r="AK210" i="4"/>
  <c r="AJ209" i="4"/>
  <c r="AK209" i="4"/>
  <c r="AJ208" i="4"/>
  <c r="AK208" i="4"/>
  <c r="AJ207" i="4"/>
  <c r="AK207" i="4"/>
  <c r="AJ206" i="4"/>
  <c r="AK206" i="4"/>
  <c r="AJ205" i="4"/>
  <c r="AK205" i="4"/>
  <c r="AJ204" i="4"/>
  <c r="AK204" i="4"/>
  <c r="AJ203" i="4"/>
  <c r="AK203" i="4"/>
  <c r="AJ199" i="4" l="1"/>
  <c r="AK199" i="4"/>
  <c r="AJ200" i="4"/>
  <c r="AK200" i="4"/>
  <c r="AJ201" i="4"/>
  <c r="AK201" i="4"/>
  <c r="AJ202" i="4"/>
  <c r="AK202" i="4"/>
  <c r="AJ197" i="4" l="1"/>
  <c r="AK197" i="4" l="1"/>
  <c r="AK196" i="4"/>
  <c r="AJ196" i="4"/>
  <c r="AJ195" i="4" l="1"/>
  <c r="AK195" i="4"/>
  <c r="AL69" i="5" l="1"/>
  <c r="AK69" i="5"/>
  <c r="AL68" i="5"/>
  <c r="AK68" i="5"/>
  <c r="AL67" i="5"/>
  <c r="AK67" i="5"/>
  <c r="AL66" i="5"/>
  <c r="AK66" i="5"/>
  <c r="AL65" i="5"/>
  <c r="AK65" i="5"/>
  <c r="AL64" i="5"/>
  <c r="AK64" i="5"/>
  <c r="AL20" i="5"/>
  <c r="AK20" i="5"/>
  <c r="AK194" i="4" l="1"/>
  <c r="AJ194" i="4"/>
  <c r="AK193" i="4"/>
  <c r="AJ193" i="4"/>
  <c r="AK192" i="4"/>
  <c r="AJ192" i="4"/>
  <c r="AK191" i="4"/>
  <c r="AJ191" i="4"/>
  <c r="AK190" i="4"/>
  <c r="AJ190" i="4"/>
  <c r="AK189" i="4"/>
  <c r="AJ189" i="4"/>
  <c r="AJ188" i="4"/>
  <c r="AK188" i="4"/>
  <c r="AK187" i="4"/>
  <c r="AJ187" i="4"/>
  <c r="AJ184" i="4"/>
  <c r="AK184" i="4"/>
  <c r="AJ185" i="4"/>
  <c r="AK185" i="4"/>
  <c r="AJ183" i="4"/>
  <c r="AK183" i="4"/>
  <c r="AJ182" i="4"/>
  <c r="AK182" i="4"/>
  <c r="AJ181" i="4"/>
  <c r="AK181" i="4"/>
  <c r="AK53" i="5" l="1"/>
  <c r="AH16" i="4" l="1"/>
  <c r="AB14" i="6" l="1"/>
  <c r="P21" i="7"/>
  <c r="O21" i="7"/>
  <c r="AK16" i="5" l="1"/>
  <c r="AL63" i="5"/>
  <c r="AK63" i="5"/>
  <c r="AL62" i="5"/>
  <c r="AK62" i="5"/>
  <c r="AL61" i="5"/>
  <c r="AK61" i="5"/>
  <c r="AL60" i="5"/>
  <c r="AK60" i="5"/>
  <c r="AL59" i="5"/>
  <c r="AK59" i="5"/>
  <c r="AL58" i="5"/>
  <c r="AK58" i="5"/>
  <c r="AL57" i="5"/>
  <c r="AK57" i="5"/>
  <c r="AL56" i="5"/>
  <c r="AK56" i="5"/>
  <c r="AL55" i="5"/>
  <c r="AK55" i="5"/>
  <c r="AI54" i="5"/>
  <c r="AL54" i="5" s="1"/>
  <c r="AL53" i="5"/>
  <c r="AB53" i="5"/>
  <c r="AC53" i="5" s="1"/>
  <c r="AI52" i="5"/>
  <c r="AB52" i="5"/>
  <c r="AC52" i="5" s="1"/>
  <c r="AI51" i="5"/>
  <c r="AL51" i="5" s="1"/>
  <c r="AI50" i="5"/>
  <c r="AK50" i="5" s="1"/>
  <c r="AI49" i="5"/>
  <c r="AE49" i="5" s="1"/>
  <c r="AB49" i="5"/>
  <c r="AC49" i="5" s="1"/>
  <c r="AI48" i="5"/>
  <c r="AL48" i="5" s="1"/>
  <c r="AB48" i="5"/>
  <c r="AC48" i="5" s="1"/>
  <c r="AJ47" i="5"/>
  <c r="AI47" i="5"/>
  <c r="AB47" i="5"/>
  <c r="AC47" i="5" s="1"/>
  <c r="AL46" i="5"/>
  <c r="AK46" i="5"/>
  <c r="AI45" i="5"/>
  <c r="AL45" i="5" s="1"/>
  <c r="AB45" i="5"/>
  <c r="AC45" i="5" s="1"/>
  <c r="AI44" i="5"/>
  <c r="AE44" i="5" s="1"/>
  <c r="AB44" i="5"/>
  <c r="AI43" i="5"/>
  <c r="AE43" i="5" s="1"/>
  <c r="AB43" i="5"/>
  <c r="AC43" i="5" s="1"/>
  <c r="AI42" i="5"/>
  <c r="AE42" i="5" s="1"/>
  <c r="AB42" i="5"/>
  <c r="AC42" i="5" s="1"/>
  <c r="AI41" i="5"/>
  <c r="AK41" i="5" s="1"/>
  <c r="AI40" i="5"/>
  <c r="AL40" i="5" s="1"/>
  <c r="AI39" i="5"/>
  <c r="AK39" i="5" s="1"/>
  <c r="AB39" i="5"/>
  <c r="AC39" i="5" s="1"/>
  <c r="AI38" i="5"/>
  <c r="AE38" i="5" s="1"/>
  <c r="AB38" i="5"/>
  <c r="AC38" i="5" s="1"/>
  <c r="AI37" i="5"/>
  <c r="AL37" i="5" s="1"/>
  <c r="AB37" i="5"/>
  <c r="AC37" i="5" s="1"/>
  <c r="AI36" i="5"/>
  <c r="AK36" i="5" s="1"/>
  <c r="AE36" i="5"/>
  <c r="AB36" i="5"/>
  <c r="AC36" i="5" s="1"/>
  <c r="AL35" i="5"/>
  <c r="AK35" i="5"/>
  <c r="AI34" i="5"/>
  <c r="AK34" i="5" s="1"/>
  <c r="AB34" i="5"/>
  <c r="AC34" i="5" s="1"/>
  <c r="AI33" i="5"/>
  <c r="AL33" i="5" s="1"/>
  <c r="AI32" i="5"/>
  <c r="AK32" i="5" s="1"/>
  <c r="AI31" i="5"/>
  <c r="AL31" i="5" s="1"/>
  <c r="AB31" i="5"/>
  <c r="AC31" i="5" s="1"/>
  <c r="AI30" i="5"/>
  <c r="AK30" i="5" s="1"/>
  <c r="AI29" i="5"/>
  <c r="AL29" i="5" s="1"/>
  <c r="AB29" i="5"/>
  <c r="AC29" i="5" s="1"/>
  <c r="AI28" i="5"/>
  <c r="AL28" i="5" s="1"/>
  <c r="AI27" i="5"/>
  <c r="AC27" i="5"/>
  <c r="AG26" i="5"/>
  <c r="AI26" i="5" s="1"/>
  <c r="AL26" i="5" s="1"/>
  <c r="AI25" i="5"/>
  <c r="AE25" i="5" s="1"/>
  <c r="AB25" i="5"/>
  <c r="AC25" i="5" s="1"/>
  <c r="AI24" i="5"/>
  <c r="AL24" i="5" s="1"/>
  <c r="AB24" i="5"/>
  <c r="AC24" i="5" s="1"/>
  <c r="AI23" i="5"/>
  <c r="AL23" i="5" s="1"/>
  <c r="AB23" i="5"/>
  <c r="AC23" i="5" s="1"/>
  <c r="AI22" i="5"/>
  <c r="AL22" i="5" s="1"/>
  <c r="AC22" i="5"/>
  <c r="AI21" i="5"/>
  <c r="AE21" i="5" s="1"/>
  <c r="AB21" i="5"/>
  <c r="AC21" i="5" s="1"/>
  <c r="AL19" i="5"/>
  <c r="AK19" i="5"/>
  <c r="AL18" i="5"/>
  <c r="AK18" i="5"/>
  <c r="AL17" i="5"/>
  <c r="AK17" i="5"/>
  <c r="AL16" i="5"/>
  <c r="AK180" i="4"/>
  <c r="AJ180" i="4"/>
  <c r="AJ179" i="4"/>
  <c r="AK178" i="4"/>
  <c r="AJ178" i="4"/>
  <c r="AK177" i="4"/>
  <c r="AJ177" i="4"/>
  <c r="AK176" i="4"/>
  <c r="AJ176" i="4"/>
  <c r="AJ175" i="4"/>
  <c r="AK174" i="4"/>
  <c r="AJ174" i="4"/>
  <c r="AK173" i="4"/>
  <c r="AJ173" i="4"/>
  <c r="AK172" i="4"/>
  <c r="AJ172" i="4"/>
  <c r="AK171" i="4"/>
  <c r="AJ171" i="4"/>
  <c r="AK170" i="4"/>
  <c r="AJ170" i="4"/>
  <c r="AK169" i="4"/>
  <c r="AJ169" i="4"/>
  <c r="AK168" i="4"/>
  <c r="AJ168" i="4"/>
  <c r="AK167" i="4"/>
  <c r="AJ167" i="4"/>
  <c r="AK166" i="4"/>
  <c r="AJ166" i="4"/>
  <c r="AK165" i="4"/>
  <c r="AJ165" i="4"/>
  <c r="AK164" i="4"/>
  <c r="AJ164" i="4"/>
  <c r="AK163" i="4"/>
  <c r="AJ163" i="4"/>
  <c r="AK162" i="4"/>
  <c r="AJ162" i="4"/>
  <c r="AK161" i="4"/>
  <c r="AJ161" i="4"/>
  <c r="AK160" i="4"/>
  <c r="AJ160" i="4"/>
  <c r="AK159" i="4"/>
  <c r="AJ159" i="4"/>
  <c r="AH158" i="4"/>
  <c r="AJ158" i="4" s="1"/>
  <c r="AH157" i="4"/>
  <c r="AJ157" i="4" s="1"/>
  <c r="AC157" i="4"/>
  <c r="AH156" i="4"/>
  <c r="AJ156" i="4" s="1"/>
  <c r="AB156" i="4"/>
  <c r="AC156" i="4" s="1"/>
  <c r="AH155" i="4"/>
  <c r="AJ155" i="4" s="1"/>
  <c r="AB155" i="4"/>
  <c r="AC155" i="4" s="1"/>
  <c r="AH154" i="4"/>
  <c r="AD154" i="4" s="1"/>
  <c r="AB154" i="4"/>
  <c r="AC154" i="4" s="1"/>
  <c r="AH153" i="4"/>
  <c r="AK153" i="4" s="1"/>
  <c r="AH152" i="4"/>
  <c r="AJ152" i="4" s="1"/>
  <c r="AB152" i="4"/>
  <c r="AH151" i="4"/>
  <c r="AJ151" i="4" s="1"/>
  <c r="AB151" i="4"/>
  <c r="AC151" i="4" s="1"/>
  <c r="AH150" i="4"/>
  <c r="AK150" i="4" s="1"/>
  <c r="AB150" i="4"/>
  <c r="AC150" i="4" s="1"/>
  <c r="AH149" i="4"/>
  <c r="AJ149" i="4" s="1"/>
  <c r="AD149" i="4"/>
  <c r="AH148" i="4"/>
  <c r="AJ148" i="4" s="1"/>
  <c r="AH147" i="4"/>
  <c r="AJ147" i="4" s="1"/>
  <c r="AH146" i="4"/>
  <c r="AK146" i="4" s="1"/>
  <c r="AK145" i="4"/>
  <c r="AJ145" i="4"/>
  <c r="AH144" i="4"/>
  <c r="AJ144" i="4" s="1"/>
  <c r="AH143" i="4"/>
  <c r="AK143" i="4" s="1"/>
  <c r="AK142" i="4"/>
  <c r="AJ142" i="4"/>
  <c r="AH141" i="4"/>
  <c r="AJ141" i="4" s="1"/>
  <c r="AB141" i="4"/>
  <c r="AC141" i="4" s="1"/>
  <c r="AH140" i="4"/>
  <c r="AD140" i="4" s="1"/>
  <c r="AB140" i="4"/>
  <c r="AC140" i="4" s="1"/>
  <c r="AH139" i="4"/>
  <c r="AK139" i="4" s="1"/>
  <c r="AB139" i="4"/>
  <c r="AC139" i="4" s="1"/>
  <c r="AH138" i="4"/>
  <c r="AJ138" i="4" s="1"/>
  <c r="AB138" i="4"/>
  <c r="AC138" i="4" s="1"/>
  <c r="AH137" i="4"/>
  <c r="AJ137" i="4" s="1"/>
  <c r="AC137" i="4"/>
  <c r="AH136" i="4"/>
  <c r="AD136" i="4" s="1"/>
  <c r="AC136" i="4"/>
  <c r="AH135" i="4"/>
  <c r="AJ135" i="4" s="1"/>
  <c r="AH134" i="4"/>
  <c r="AD134" i="4" s="1"/>
  <c r="AC134" i="4"/>
  <c r="AH133" i="4"/>
  <c r="AK133" i="4" s="1"/>
  <c r="AH132" i="4"/>
  <c r="AK132" i="4" s="1"/>
  <c r="AB132" i="4"/>
  <c r="AC132" i="4" s="1"/>
  <c r="AH131" i="4"/>
  <c r="AD131" i="4" s="1"/>
  <c r="AB131" i="4"/>
  <c r="AC131" i="4" s="1"/>
  <c r="AH130" i="4"/>
  <c r="AK130" i="4" s="1"/>
  <c r="AB130" i="4"/>
  <c r="AC130" i="4" s="1"/>
  <c r="AH129" i="4"/>
  <c r="AD129" i="4" s="1"/>
  <c r="AB129" i="4"/>
  <c r="AC129" i="4" s="1"/>
  <c r="AH128" i="4"/>
  <c r="AK128" i="4" s="1"/>
  <c r="AB128" i="4"/>
  <c r="AC128" i="4" s="1"/>
  <c r="AH127" i="4"/>
  <c r="AD127" i="4" s="1"/>
  <c r="AB127" i="4"/>
  <c r="AC127" i="4" s="1"/>
  <c r="AH126" i="4"/>
  <c r="AK126" i="4" s="1"/>
  <c r="AB126" i="4"/>
  <c r="AC126" i="4" s="1"/>
  <c r="AH125" i="4"/>
  <c r="AD125" i="4" s="1"/>
  <c r="AB125" i="4"/>
  <c r="AC125" i="4" s="1"/>
  <c r="AH124" i="4"/>
  <c r="AK124" i="4" s="1"/>
  <c r="AB124" i="4"/>
  <c r="AC124" i="4" s="1"/>
  <c r="AH123" i="4"/>
  <c r="AD123" i="4" s="1"/>
  <c r="AB123" i="4"/>
  <c r="AC123" i="4" s="1"/>
  <c r="AH122" i="4"/>
  <c r="AK122" i="4" s="1"/>
  <c r="AC122" i="4"/>
  <c r="AH121" i="4"/>
  <c r="AJ121" i="4" s="1"/>
  <c r="AH120" i="4"/>
  <c r="AK120" i="4" s="1"/>
  <c r="AB120" i="4"/>
  <c r="AC120" i="4" s="1"/>
  <c r="AH119" i="4"/>
  <c r="AJ119" i="4" s="1"/>
  <c r="AH118" i="4"/>
  <c r="AD118" i="4" s="1"/>
  <c r="AB118" i="4"/>
  <c r="AH117" i="4"/>
  <c r="AK117" i="4" s="1"/>
  <c r="AB117" i="4"/>
  <c r="AC117" i="4" s="1"/>
  <c r="AH116" i="4"/>
  <c r="AJ116" i="4" s="1"/>
  <c r="AB116" i="4"/>
  <c r="AC116" i="4" s="1"/>
  <c r="AH115" i="4"/>
  <c r="AK115" i="4" s="1"/>
  <c r="AB115" i="4"/>
  <c r="AC115" i="4" s="1"/>
  <c r="AI114" i="4"/>
  <c r="AH114" i="4"/>
  <c r="AD114" i="4" s="1"/>
  <c r="AB114" i="4"/>
  <c r="AC114" i="4" s="1"/>
  <c r="AF113" i="4"/>
  <c r="AH113" i="4" s="1"/>
  <c r="AK113" i="4" s="1"/>
  <c r="AC113" i="4"/>
  <c r="AH112" i="4"/>
  <c r="AJ112" i="4" s="1"/>
  <c r="AH111" i="4"/>
  <c r="AD111" i="4" s="1"/>
  <c r="AC111" i="4"/>
  <c r="AH110" i="4"/>
  <c r="AK110" i="4" s="1"/>
  <c r="AH109" i="4"/>
  <c r="AK109" i="4" s="1"/>
  <c r="AH108" i="4"/>
  <c r="AK108" i="4" s="1"/>
  <c r="AB108" i="4"/>
  <c r="AC108" i="4" s="1"/>
  <c r="AH107" i="4"/>
  <c r="AJ107" i="4" s="1"/>
  <c r="AB107" i="4"/>
  <c r="AC107" i="4" s="1"/>
  <c r="AH106" i="4"/>
  <c r="AK106" i="4" s="1"/>
  <c r="AB106" i="4"/>
  <c r="AC106" i="4" s="1"/>
  <c r="AH105" i="4"/>
  <c r="AD105" i="4" s="1"/>
  <c r="AB105" i="4"/>
  <c r="AC105" i="4" s="1"/>
  <c r="AF104" i="4"/>
  <c r="AH104" i="4" s="1"/>
  <c r="AH103" i="4"/>
  <c r="AJ103" i="4" s="1"/>
  <c r="AB103" i="4"/>
  <c r="AC103" i="4" s="1"/>
  <c r="AH102" i="4"/>
  <c r="AD102" i="4" s="1"/>
  <c r="AB102" i="4"/>
  <c r="AC102" i="4" s="1"/>
  <c r="AH101" i="4"/>
  <c r="AK101" i="4" s="1"/>
  <c r="AB101" i="4"/>
  <c r="AC101" i="4" s="1"/>
  <c r="AH100" i="4"/>
  <c r="AJ100" i="4" s="1"/>
  <c r="AB100" i="4"/>
  <c r="AC100" i="4" s="1"/>
  <c r="AH99" i="4"/>
  <c r="AJ99" i="4" s="1"/>
  <c r="AB99" i="4"/>
  <c r="AC99" i="4" s="1"/>
  <c r="AH98" i="4"/>
  <c r="AD98" i="4" s="1"/>
  <c r="AH97" i="4"/>
  <c r="AJ97" i="4" s="1"/>
  <c r="AB97" i="4"/>
  <c r="AC97" i="4" s="1"/>
  <c r="AH96" i="4"/>
  <c r="AJ96" i="4" s="1"/>
  <c r="AB96" i="4"/>
  <c r="AC96" i="4" s="1"/>
  <c r="AH95" i="4"/>
  <c r="AD95" i="4" s="1"/>
  <c r="AB95" i="4"/>
  <c r="AC95" i="4" s="1"/>
  <c r="AH94" i="4"/>
  <c r="AK94" i="4" s="1"/>
  <c r="AB94" i="4"/>
  <c r="AC94" i="4" s="1"/>
  <c r="AH93" i="4"/>
  <c r="AJ93" i="4" s="1"/>
  <c r="AB93" i="4"/>
  <c r="AC93" i="4" s="1"/>
  <c r="AK92" i="4"/>
  <c r="AJ92" i="4"/>
  <c r="AD92" i="4"/>
  <c r="AB92" i="4"/>
  <c r="AC92" i="4" s="1"/>
  <c r="AH91" i="4"/>
  <c r="AK91" i="4" s="1"/>
  <c r="AD91" i="4"/>
  <c r="AH90" i="4"/>
  <c r="AK90" i="4" s="1"/>
  <c r="AB90" i="4"/>
  <c r="AC90" i="4" s="1"/>
  <c r="AH89" i="4"/>
  <c r="AK89" i="4" s="1"/>
  <c r="AD89" i="4"/>
  <c r="AH88" i="4"/>
  <c r="AK88" i="4" s="1"/>
  <c r="AD88" i="4"/>
  <c r="AH87" i="4"/>
  <c r="AK87" i="4" s="1"/>
  <c r="AD87" i="4"/>
  <c r="AH86" i="4"/>
  <c r="AK86" i="4" s="1"/>
  <c r="AH85" i="4"/>
  <c r="AD85" i="4" s="1"/>
  <c r="AB85" i="4"/>
  <c r="AC85" i="4" s="1"/>
  <c r="AH84" i="4"/>
  <c r="AK84" i="4" s="1"/>
  <c r="AB84" i="4"/>
  <c r="AC84" i="4" s="1"/>
  <c r="AH83" i="4"/>
  <c r="AJ83" i="4" s="1"/>
  <c r="AB83" i="4"/>
  <c r="AC83" i="4" s="1"/>
  <c r="AH82" i="4"/>
  <c r="AJ82" i="4" s="1"/>
  <c r="AB82" i="4"/>
  <c r="AC82" i="4" s="1"/>
  <c r="AF81" i="4"/>
  <c r="AH81" i="4" s="1"/>
  <c r="AD81" i="4" s="1"/>
  <c r="AB81" i="4"/>
  <c r="AC81" i="4" s="1"/>
  <c r="AH80" i="4"/>
  <c r="AK80" i="4" s="1"/>
  <c r="AD80" i="4"/>
  <c r="AB80" i="4"/>
  <c r="AC80" i="4" s="1"/>
  <c r="AH79" i="4"/>
  <c r="AK79" i="4" s="1"/>
  <c r="AB79" i="4"/>
  <c r="AC79" i="4" s="1"/>
  <c r="AH78" i="4"/>
  <c r="AK78" i="4" s="1"/>
  <c r="AB78" i="4"/>
  <c r="AC78" i="4" s="1"/>
  <c r="AH77" i="4"/>
  <c r="AK77" i="4" s="1"/>
  <c r="AB77" i="4"/>
  <c r="AC77" i="4" s="1"/>
  <c r="AH76" i="4"/>
  <c r="AK76" i="4" s="1"/>
  <c r="AB76" i="4"/>
  <c r="AC76" i="4" s="1"/>
  <c r="AH75" i="4"/>
  <c r="AK75" i="4" s="1"/>
  <c r="AB75" i="4"/>
  <c r="AC75" i="4" s="1"/>
  <c r="AH74" i="4"/>
  <c r="AK74" i="4" s="1"/>
  <c r="AB74" i="4"/>
  <c r="AC74" i="4" s="1"/>
  <c r="AH73" i="4"/>
  <c r="AK73" i="4" s="1"/>
  <c r="AB73" i="4"/>
  <c r="AC73" i="4" s="1"/>
  <c r="AH72" i="4"/>
  <c r="AK72" i="4" s="1"/>
  <c r="AB72" i="4"/>
  <c r="AC72" i="4" s="1"/>
  <c r="AH71" i="4"/>
  <c r="AK71" i="4" s="1"/>
  <c r="AB71" i="4"/>
  <c r="AC71" i="4" s="1"/>
  <c r="AH70" i="4"/>
  <c r="AK70" i="4" s="1"/>
  <c r="AB70" i="4"/>
  <c r="AC70" i="4" s="1"/>
  <c r="AH69" i="4"/>
  <c r="AK69" i="4" s="1"/>
  <c r="AB69" i="4"/>
  <c r="AC69" i="4" s="1"/>
  <c r="AH68" i="4"/>
  <c r="AK68" i="4" s="1"/>
  <c r="AB68" i="4"/>
  <c r="AC68" i="4" s="1"/>
  <c r="AH67" i="4"/>
  <c r="AK67" i="4" s="1"/>
  <c r="AB67" i="4"/>
  <c r="AC67" i="4" s="1"/>
  <c r="AH66" i="4"/>
  <c r="AK66" i="4" s="1"/>
  <c r="AB66" i="4"/>
  <c r="AC66" i="4" s="1"/>
  <c r="AH65" i="4"/>
  <c r="AK65" i="4" s="1"/>
  <c r="AB65" i="4"/>
  <c r="AC65" i="4" s="1"/>
  <c r="AH64" i="4"/>
  <c r="AK64" i="4" s="1"/>
  <c r="AB64" i="4"/>
  <c r="AC64" i="4" s="1"/>
  <c r="AH63" i="4"/>
  <c r="AK63" i="4" s="1"/>
  <c r="AB63" i="4"/>
  <c r="AC63" i="4" s="1"/>
  <c r="AH62" i="4"/>
  <c r="AK62" i="4" s="1"/>
  <c r="AB62" i="4"/>
  <c r="AC62" i="4" s="1"/>
  <c r="AI61" i="4"/>
  <c r="AG61" i="4"/>
  <c r="AF61" i="4"/>
  <c r="AB61" i="4"/>
  <c r="AC61" i="4" s="1"/>
  <c r="AH60" i="4"/>
  <c r="AJ60" i="4" s="1"/>
  <c r="AB60" i="4"/>
  <c r="AC60" i="4" s="1"/>
  <c r="AH59" i="4"/>
  <c r="AD59" i="4" s="1"/>
  <c r="AB59" i="4"/>
  <c r="AC59" i="4" s="1"/>
  <c r="AH58" i="4"/>
  <c r="AK58" i="4" s="1"/>
  <c r="AB58" i="4"/>
  <c r="AC58" i="4" s="1"/>
  <c r="AI57" i="4"/>
  <c r="AF57" i="4"/>
  <c r="AH57" i="4" s="1"/>
  <c r="AH56" i="4"/>
  <c r="AJ56" i="4" s="1"/>
  <c r="AB56" i="4"/>
  <c r="AC56" i="4" s="1"/>
  <c r="AH55" i="4"/>
  <c r="AK55" i="4" s="1"/>
  <c r="AD55" i="4"/>
  <c r="AI54" i="4"/>
  <c r="AF54" i="4"/>
  <c r="AH54" i="4" s="1"/>
  <c r="AH53" i="4"/>
  <c r="AJ53" i="4" s="1"/>
  <c r="AB53" i="4"/>
  <c r="AC53" i="4" s="1"/>
  <c r="AH52" i="4"/>
  <c r="AK52" i="4" s="1"/>
  <c r="AB52" i="4"/>
  <c r="AC52" i="4" s="1"/>
  <c r="AH51" i="4"/>
  <c r="AK51" i="4" s="1"/>
  <c r="AD51" i="4"/>
  <c r="AH50" i="4"/>
  <c r="AK50" i="4" s="1"/>
  <c r="AD50" i="4"/>
  <c r="AH49" i="4"/>
  <c r="AK49" i="4" s="1"/>
  <c r="AB49" i="4"/>
  <c r="AC49" i="4" s="1"/>
  <c r="AH48" i="4"/>
  <c r="AK48" i="4" s="1"/>
  <c r="AH47" i="4"/>
  <c r="AK47" i="4" s="1"/>
  <c r="AD47" i="4"/>
  <c r="AB47" i="4"/>
  <c r="AC47" i="4" s="1"/>
  <c r="AH46" i="4"/>
  <c r="AJ46" i="4" s="1"/>
  <c r="AB46" i="4"/>
  <c r="AC46" i="4" s="1"/>
  <c r="AH45" i="4"/>
  <c r="AJ45" i="4" s="1"/>
  <c r="AB45" i="4"/>
  <c r="AC45" i="4" s="1"/>
  <c r="AH44" i="4"/>
  <c r="AK44" i="4" s="1"/>
  <c r="AH43" i="4"/>
  <c r="AK43" i="4" s="1"/>
  <c r="AB43" i="4"/>
  <c r="AC43" i="4" s="1"/>
  <c r="AH42" i="4"/>
  <c r="AK42" i="4" s="1"/>
  <c r="AC42" i="4"/>
  <c r="AH41" i="4"/>
  <c r="AJ41" i="4" s="1"/>
  <c r="AH40" i="4"/>
  <c r="AK40" i="4" s="1"/>
  <c r="AH39" i="4"/>
  <c r="AJ39" i="4" s="1"/>
  <c r="AH38" i="4"/>
  <c r="AK38" i="4" s="1"/>
  <c r="AH37" i="4"/>
  <c r="AK37" i="4" s="1"/>
  <c r="AH36" i="4"/>
  <c r="AK36" i="4" s="1"/>
  <c r="AH35" i="4"/>
  <c r="AK35" i="4" s="1"/>
  <c r="AH34" i="4"/>
  <c r="AK34" i="4" s="1"/>
  <c r="AH33" i="4"/>
  <c r="AJ33" i="4" s="1"/>
  <c r="AH32" i="4"/>
  <c r="AK32" i="4" s="1"/>
  <c r="AH31" i="4"/>
  <c r="AJ31" i="4" s="1"/>
  <c r="AH30" i="4"/>
  <c r="AK30" i="4" s="1"/>
  <c r="AH29" i="4"/>
  <c r="AK29" i="4" s="1"/>
  <c r="AH28" i="4"/>
  <c r="AJ28" i="4" s="1"/>
  <c r="AH27" i="4"/>
  <c r="AK27" i="4" s="1"/>
  <c r="AH26" i="4"/>
  <c r="AK26" i="4" s="1"/>
  <c r="AH25" i="4"/>
  <c r="AJ25" i="4" s="1"/>
  <c r="AH24" i="4"/>
  <c r="AK24" i="4" s="1"/>
  <c r="AH23" i="4"/>
  <c r="AJ23" i="4" s="1"/>
  <c r="AH22" i="4"/>
  <c r="AK22" i="4" s="1"/>
  <c r="AH21" i="4"/>
  <c r="AK21" i="4" s="1"/>
  <c r="AF20" i="4"/>
  <c r="AH20" i="4" s="1"/>
  <c r="AH19" i="4"/>
  <c r="AK19" i="4" s="1"/>
  <c r="AH18" i="4"/>
  <c r="AJ18" i="4" s="1"/>
  <c r="AK17" i="4"/>
  <c r="AJ17" i="4"/>
  <c r="AK16" i="4"/>
  <c r="AH15" i="4"/>
  <c r="AJ15" i="4" s="1"/>
  <c r="AB15" i="4"/>
  <c r="AC15" i="4" s="1"/>
  <c r="AH14" i="4"/>
  <c r="AK14" i="4" s="1"/>
  <c r="AE27" i="5" l="1"/>
  <c r="AK54" i="4"/>
  <c r="AH61" i="4"/>
  <c r="AD61" i="4" s="1"/>
  <c r="AK52" i="5"/>
  <c r="AK57" i="4"/>
  <c r="AK149" i="4"/>
  <c r="AD93" i="4"/>
  <c r="AJ26" i="4"/>
  <c r="AK41" i="4"/>
  <c r="AK45" i="4"/>
  <c r="AJ71" i="4"/>
  <c r="AK93" i="4"/>
  <c r="AD97" i="4"/>
  <c r="AJ79" i="4"/>
  <c r="AK148" i="4"/>
  <c r="AK60" i="4"/>
  <c r="AK119" i="4"/>
  <c r="AJ123" i="4"/>
  <c r="AJ67" i="4"/>
  <c r="AK116" i="4"/>
  <c r="AD128" i="4"/>
  <c r="AJ22" i="4"/>
  <c r="AK28" i="4"/>
  <c r="AJ73" i="4"/>
  <c r="AK83" i="4"/>
  <c r="AJ105" i="4"/>
  <c r="AD116" i="4"/>
  <c r="AD119" i="4"/>
  <c r="AJ125" i="4"/>
  <c r="AJ136" i="4"/>
  <c r="AK151" i="4"/>
  <c r="AJ63" i="4"/>
  <c r="AK105" i="4"/>
  <c r="AK125" i="4"/>
  <c r="AK136" i="4"/>
  <c r="AK144" i="4"/>
  <c r="AD110" i="4"/>
  <c r="AJ19" i="4"/>
  <c r="AK39" i="4"/>
  <c r="AJ51" i="4"/>
  <c r="AJ106" i="4"/>
  <c r="AD117" i="4"/>
  <c r="AD150" i="4"/>
  <c r="AK15" i="4"/>
  <c r="AK121" i="4"/>
  <c r="AK127" i="4"/>
  <c r="AJ24" i="4"/>
  <c r="AJ77" i="4"/>
  <c r="AK96" i="4"/>
  <c r="AJ109" i="4"/>
  <c r="AD113" i="4"/>
  <c r="AD115" i="4"/>
  <c r="AK123" i="4"/>
  <c r="AD126" i="4"/>
  <c r="AK46" i="4"/>
  <c r="AK53" i="4"/>
  <c r="AJ65" i="4"/>
  <c r="AJ131" i="4"/>
  <c r="AD157" i="4"/>
  <c r="AJ75" i="4"/>
  <c r="AJ129" i="4"/>
  <c r="AK131" i="4"/>
  <c r="AK33" i="4"/>
  <c r="AJ69" i="4"/>
  <c r="AJ127" i="4"/>
  <c r="AK129" i="4"/>
  <c r="AD151" i="4"/>
  <c r="AK157" i="4"/>
  <c r="AD112" i="4"/>
  <c r="AD132" i="4"/>
  <c r="AK82" i="4"/>
  <c r="AD109" i="4"/>
  <c r="AD130" i="4"/>
  <c r="AK158" i="4"/>
  <c r="AE22" i="5"/>
  <c r="AK25" i="5"/>
  <c r="AL34" i="5"/>
  <c r="AE37" i="5"/>
  <c r="AK22" i="5"/>
  <c r="AK49" i="5"/>
  <c r="AL47" i="5"/>
  <c r="AL32" i="5"/>
  <c r="AK37" i="5"/>
  <c r="AL41" i="5"/>
  <c r="AL25" i="5"/>
  <c r="AE29" i="5"/>
  <c r="AK33" i="5"/>
  <c r="AL50" i="5"/>
  <c r="AL39" i="5"/>
  <c r="AK42" i="5"/>
  <c r="AK44" i="5"/>
  <c r="AK47" i="5"/>
  <c r="AL49" i="5"/>
  <c r="AK54" i="5"/>
  <c r="AL42" i="5"/>
  <c r="AL44" i="5"/>
  <c r="AE24" i="5"/>
  <c r="AL30" i="5"/>
  <c r="AE48" i="5"/>
  <c r="AL36" i="5"/>
  <c r="AK43" i="5"/>
  <c r="AL21" i="5"/>
  <c r="AE23" i="5"/>
  <c r="AK24" i="5"/>
  <c r="AL27" i="5"/>
  <c r="AK29" i="5"/>
  <c r="AK31" i="5"/>
  <c r="AL38" i="5"/>
  <c r="AK40" i="5"/>
  <c r="AL43" i="5"/>
  <c r="AE45" i="5"/>
  <c r="AK48" i="5"/>
  <c r="AK51" i="5"/>
  <c r="AL52" i="5"/>
  <c r="AK23" i="5"/>
  <c r="AK26" i="5"/>
  <c r="AK28" i="5"/>
  <c r="AK45" i="5"/>
  <c r="AK27" i="5"/>
  <c r="AE39" i="5"/>
  <c r="AK38" i="5"/>
  <c r="AK21" i="5"/>
  <c r="AK23" i="4"/>
  <c r="AJ36" i="4"/>
  <c r="AJ40" i="4"/>
  <c r="AJ43" i="4"/>
  <c r="AJ48" i="4"/>
  <c r="AJ50" i="4"/>
  <c r="AK97" i="4"/>
  <c r="AK100" i="4"/>
  <c r="AK107" i="4"/>
  <c r="AJ128" i="4"/>
  <c r="AJ132" i="4"/>
  <c r="AK155" i="4"/>
  <c r="AJ52" i="4"/>
  <c r="AJ66" i="4"/>
  <c r="AJ78" i="4"/>
  <c r="AK18" i="4"/>
  <c r="AJ32" i="4"/>
  <c r="AK56" i="4"/>
  <c r="AD63" i="4"/>
  <c r="AD65" i="4"/>
  <c r="AD67" i="4"/>
  <c r="AD69" i="4"/>
  <c r="AD71" i="4"/>
  <c r="AD73" i="4"/>
  <c r="AD75" i="4"/>
  <c r="AD77" i="4"/>
  <c r="AD79" i="4"/>
  <c r="AJ89" i="4"/>
  <c r="AK103" i="4"/>
  <c r="AD106" i="4"/>
  <c r="AJ115" i="4"/>
  <c r="AD133" i="4"/>
  <c r="AK152" i="4"/>
  <c r="AJ64" i="4"/>
  <c r="AD108" i="4"/>
  <c r="AD138" i="4"/>
  <c r="AD49" i="4"/>
  <c r="AD156" i="4"/>
  <c r="AD158" i="4"/>
  <c r="AJ70" i="4"/>
  <c r="AJ76" i="4"/>
  <c r="AJ91" i="4"/>
  <c r="AJ16" i="4"/>
  <c r="AK25" i="4"/>
  <c r="AJ87" i="4"/>
  <c r="AJ90" i="4"/>
  <c r="AK99" i="4"/>
  <c r="AK138" i="4"/>
  <c r="AJ14" i="4"/>
  <c r="AJ68" i="4"/>
  <c r="AJ74" i="4"/>
  <c r="AJ38" i="4"/>
  <c r="AJ30" i="4"/>
  <c r="AJ34" i="4"/>
  <c r="AJ49" i="4"/>
  <c r="AD52" i="4"/>
  <c r="AD62" i="4"/>
  <c r="AD64" i="4"/>
  <c r="AD66" i="4"/>
  <c r="AD68" i="4"/>
  <c r="AD70" i="4"/>
  <c r="AD72" i="4"/>
  <c r="AD74" i="4"/>
  <c r="AD76" i="4"/>
  <c r="AD78" i="4"/>
  <c r="AD107" i="4"/>
  <c r="AK112" i="4"/>
  <c r="AD122" i="4"/>
  <c r="AD124" i="4"/>
  <c r="AD135" i="4"/>
  <c r="AK141" i="4"/>
  <c r="AK156" i="4"/>
  <c r="AK31" i="4"/>
  <c r="AJ62" i="4"/>
  <c r="AJ72" i="4"/>
  <c r="AJ80" i="4"/>
  <c r="AJ124" i="4"/>
  <c r="AK135" i="4"/>
  <c r="AK137" i="4"/>
  <c r="AK147" i="4"/>
  <c r="AK20" i="4"/>
  <c r="AJ20" i="4"/>
  <c r="AJ57" i="4"/>
  <c r="AJ54" i="4"/>
  <c r="AK104" i="4"/>
  <c r="AJ104" i="4"/>
  <c r="AD104" i="4"/>
  <c r="AJ21" i="4"/>
  <c r="AJ29" i="4"/>
  <c r="AJ37" i="4"/>
  <c r="AJ42" i="4"/>
  <c r="AJ44" i="4"/>
  <c r="AD54" i="4"/>
  <c r="AJ55" i="4"/>
  <c r="AD57" i="4"/>
  <c r="AD58" i="4"/>
  <c r="AJ59" i="4"/>
  <c r="AJ81" i="4"/>
  <c r="AD84" i="4"/>
  <c r="AJ85" i="4"/>
  <c r="AD94" i="4"/>
  <c r="AJ95" i="4"/>
  <c r="AJ98" i="4"/>
  <c r="AD101" i="4"/>
  <c r="AJ102" i="4"/>
  <c r="AJ111" i="4"/>
  <c r="AJ118" i="4"/>
  <c r="AD120" i="4"/>
  <c r="AJ134" i="4"/>
  <c r="AD139" i="4"/>
  <c r="AJ140" i="4"/>
  <c r="AD153" i="4"/>
  <c r="AJ154" i="4"/>
  <c r="AK59" i="4"/>
  <c r="AK81" i="4"/>
  <c r="AK85" i="4"/>
  <c r="AK95" i="4"/>
  <c r="AK98" i="4"/>
  <c r="AK102" i="4"/>
  <c r="AK111" i="4"/>
  <c r="AJ114" i="4"/>
  <c r="AK118" i="4"/>
  <c r="AK134" i="4"/>
  <c r="AK140" i="4"/>
  <c r="AK154" i="4"/>
  <c r="AJ27" i="4"/>
  <c r="AJ35" i="4"/>
  <c r="AD46" i="4"/>
  <c r="AJ47" i="4"/>
  <c r="AJ58" i="4"/>
  <c r="AD83" i="4"/>
  <c r="AJ84" i="4"/>
  <c r="AJ94" i="4"/>
  <c r="AD100" i="4"/>
  <c r="AJ101" i="4"/>
  <c r="AJ113" i="4"/>
  <c r="AK114" i="4"/>
  <c r="AJ120" i="4"/>
  <c r="AJ139" i="4"/>
  <c r="AJ153" i="4"/>
  <c r="AJ86" i="4"/>
  <c r="AJ88" i="4"/>
  <c r="AD90" i="4"/>
  <c r="AJ108" i="4"/>
  <c r="AJ110" i="4"/>
  <c r="AJ117" i="4"/>
  <c r="AJ122" i="4"/>
  <c r="AJ126" i="4"/>
  <c r="AJ130" i="4"/>
  <c r="AJ133" i="4"/>
  <c r="AJ143" i="4"/>
  <c r="AJ146" i="4"/>
  <c r="AJ150" i="4"/>
  <c r="AD45" i="4"/>
  <c r="AD56" i="4"/>
  <c r="AD60" i="4"/>
  <c r="AD82" i="4"/>
  <c r="AD96" i="4"/>
  <c r="AD99" i="4"/>
  <c r="AD103" i="4"/>
  <c r="AD121" i="4"/>
  <c r="AD137" i="4"/>
  <c r="AD141" i="4"/>
  <c r="AD152" i="4"/>
  <c r="AD155" i="4"/>
  <c r="AK61" i="4" l="1"/>
  <c r="AJ61" i="4"/>
</calcChain>
</file>

<file path=xl/sharedStrings.xml><?xml version="1.0" encoding="utf-8"?>
<sst xmlns="http://schemas.openxmlformats.org/spreadsheetml/2006/main" count="2545" uniqueCount="1002">
  <si>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</si>
  <si>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</si>
  <si>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</si>
  <si>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</si>
  <si>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</si>
  <si>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</si>
  <si>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</si>
  <si>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</si>
  <si>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</si>
  <si>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</si>
  <si>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</si>
  <si>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</si>
  <si>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</si>
  <si>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</si>
  <si>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</si>
  <si>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</si>
  <si>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</si>
  <si>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</si>
  <si>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</si>
  <si>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</si>
  <si>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</si>
  <si>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</si>
  <si>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</si>
  <si>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</si>
  <si>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</si>
  <si>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</si>
  <si>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</si>
  <si>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</si>
  <si>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</si>
  <si>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</si>
  <si>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</si>
  <si>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</si>
  <si>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</si>
  <si>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</si>
  <si>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</si>
  <si>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</si>
  <si>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</si>
  <si>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</si>
  <si>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</si>
  <si>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</si>
  <si>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</si>
  <si>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</si>
  <si>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</si>
  <si>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</si>
  <si>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</si>
  <si>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</si>
  <si>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</si>
  <si>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</si>
  <si>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</si>
  <si>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</si>
  <si>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</si>
  <si>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</si>
  <si>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</si>
  <si>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</si>
  <si>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</si>
  <si>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</si>
  <si>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</si>
  <si>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</si>
  <si>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</si>
  <si>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</si>
  <si>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</si>
  <si>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</si>
  <si>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</si>
  <si>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</si>
  <si>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</si>
  <si>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</si>
  <si>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</si>
  <si>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</si>
  <si>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</si>
  <si>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</si>
  <si>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</si>
  <si>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</si>
  <si>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</si>
  <si>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</si>
  <si>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</si>
  <si>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</si>
  <si>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</si>
  <si>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</si>
  <si>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</si>
  <si>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</si>
  <si>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</si>
  <si>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</si>
  <si>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</si>
  <si>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</si>
  <si>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</si>
  <si>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</si>
  <si>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</si>
  <si>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</si>
  <si>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</si>
  <si>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</si>
  <si>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</si>
  <si>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</si>
  <si>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</si>
  <si>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</si>
  <si>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</si>
  <si>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</si>
  <si>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</si>
  <si>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</si>
  <si>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</si>
  <si>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</si>
  <si>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</si>
  <si>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</si>
  <si>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</si>
  <si>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</si>
  <si>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</si>
  <si>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</si>
  <si>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</si>
  <si>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</si>
  <si>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</si>
  <si>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</si>
  <si>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</si>
  <si>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</si>
  <si>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</si>
  <si>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</si>
  <si>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</si>
  <si>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</si>
  <si>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</si>
  <si>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</si>
  <si>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</si>
  <si>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</si>
  <si>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</si>
  <si>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</si>
  <si>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</si>
  <si>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</si>
  <si>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</si>
  <si>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</si>
  <si>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</si>
  <si>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</si>
  <si>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</si>
  <si>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</si>
  <si>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</si>
  <si>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</si>
  <si>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</si>
  <si>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</si>
  <si>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</si>
  <si>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</si>
  <si>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</si>
  <si>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</si>
  <si>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</si>
  <si>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</si>
  <si>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</si>
  <si>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</si>
  <si>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</si>
  <si>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</si>
  <si>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</si>
  <si>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</si>
  <si>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</si>
  <si>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</si>
  <si>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</si>
  <si>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</si>
  <si>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</si>
  <si>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</si>
  <si>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</si>
  <si>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</si>
  <si>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</si>
  <si>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</si>
  <si>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</si>
  <si>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</si>
  <si>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</si>
  <si>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</si>
  <si>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</si>
  <si>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</si>
  <si>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</si>
  <si>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</si>
  <si>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</si>
  <si>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</si>
  <si>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</si>
  <si>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</si>
  <si>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</si>
  <si>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</si>
  <si>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</si>
  <si>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</si>
  <si>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</si>
  <si>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</si>
  <si>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</si>
  <si>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</si>
  <si>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</si>
  <si>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</si>
  <si>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</si>
  <si>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</si>
  <si>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</si>
  <si>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</si>
  <si>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</si>
  <si>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</si>
  <si>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</si>
  <si>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</si>
  <si>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</si>
  <si>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</si>
  <si>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</si>
  <si>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</si>
  <si>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</si>
  <si>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</si>
  <si>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</si>
  <si>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</si>
  <si>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</si>
  <si>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</si>
  <si>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</si>
  <si>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</si>
  <si>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</si>
  <si>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</si>
  <si>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</si>
  <si>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</si>
  <si>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</si>
  <si>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</si>
  <si>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</si>
  <si>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</si>
  <si>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</si>
  <si>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</si>
  <si>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</si>
  <si>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</si>
  <si>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</si>
  <si>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</si>
  <si>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</si>
  <si>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</si>
  <si>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</si>
  <si>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</si>
  <si>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</si>
  <si>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</si>
  <si>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</si>
  <si>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</si>
  <si>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</si>
  <si>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</si>
  <si>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</si>
  <si>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</si>
  <si>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</si>
  <si>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</si>
  <si>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</si>
  <si>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</si>
  <si>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</si>
  <si>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</si>
  <si>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</si>
  <si>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</si>
  <si>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</si>
  <si>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</si>
  <si>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</si>
  <si>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</si>
  <si>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</si>
  <si>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</si>
  <si>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</si>
  <si>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</si>
  <si>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</si>
  <si>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</si>
  <si>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</si>
  <si>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</si>
  <si>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</si>
  <si>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</si>
  <si>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</si>
  <si>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</si>
  <si>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</si>
  <si>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</si>
  <si>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</si>
  <si>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</si>
  <si>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</si>
  <si>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</si>
  <si>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</si>
  <si>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</si>
  <si>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</si>
  <si>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</si>
  <si>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</si>
  <si>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</si>
  <si>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</si>
  <si>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</si>
  <si>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</si>
  <si>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</si>
  <si>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</si>
  <si>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</si>
  <si>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</si>
  <si>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</si>
  <si>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</si>
  <si>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</si>
  <si>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</si>
  <si>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</si>
  <si>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</si>
  <si>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</si>
  <si>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</si>
  <si>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</si>
  <si>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</si>
  <si>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</si>
  <si>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</si>
  <si>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</si>
  <si>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</si>
  <si>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</si>
  <si>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</si>
  <si>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</si>
  <si>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</si>
  <si>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</si>
  <si>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</si>
  <si>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</si>
  <si>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</si>
  <si>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</si>
  <si>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</si>
  <si>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</si>
  <si>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</si>
  <si>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</si>
  <si>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</si>
  <si>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</si>
  <si>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</si>
  <si>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</si>
  <si>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</si>
  <si>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</si>
  <si>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</si>
  <si>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</si>
  <si>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</si>
  <si>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</si>
  <si>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</si>
  <si>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</si>
  <si>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</si>
  <si>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</si>
  <si>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</si>
  <si>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</si>
  <si>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</si>
  <si>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</si>
  <si>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</si>
  <si>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</si>
  <si>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</si>
  <si>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</si>
  <si>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</si>
  <si>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</si>
  <si>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</si>
  <si>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</si>
  <si>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</si>
  <si>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</si>
  <si>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</si>
  <si>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</si>
  <si>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</si>
  <si>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</si>
  <si>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</si>
  <si>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</si>
  <si>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</si>
  <si>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</si>
  <si>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</si>
  <si>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</si>
  <si>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</si>
  <si>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</si>
  <si>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</si>
  <si>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</si>
  <si>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</si>
  <si>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</si>
  <si>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</si>
  <si>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</si>
  <si>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</si>
  <si>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</si>
  <si>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</si>
  <si>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</si>
  <si>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</si>
  <si>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</si>
  <si>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</si>
  <si>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</si>
  <si>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</si>
  <si>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</si>
  <si>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</si>
  <si>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</si>
  <si>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</si>
  <si>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</si>
  <si>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</si>
  <si>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</si>
  <si>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</si>
  <si>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</si>
  <si>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</si>
  <si>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</si>
  <si>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</si>
  <si>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</si>
  <si>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</si>
  <si>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</si>
  <si>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</si>
  <si>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</si>
  <si>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</si>
  <si>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</si>
  <si>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</si>
  <si>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</si>
  <si>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</si>
  <si>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</si>
  <si>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</si>
  <si>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</si>
  <si>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</si>
  <si>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</si>
  <si>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</si>
  <si>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</si>
  <si>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</si>
  <si>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</si>
  <si>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</si>
  <si>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</si>
  <si>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</si>
  <si>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</si>
  <si>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</si>
  <si>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</si>
  <si>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</si>
  <si>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</si>
  <si>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</si>
  <si>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</si>
  <si>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</si>
  <si>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</si>
  <si>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</si>
  <si>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</si>
  <si>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</si>
  <si>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</si>
  <si>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</si>
  <si>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</si>
  <si>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</si>
  <si>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</si>
  <si>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</si>
  <si>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</si>
  <si>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</si>
  <si>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</si>
  <si>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</si>
  <si>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</si>
  <si>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</si>
  <si>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</si>
  <si>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</si>
  <si>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</si>
  <si>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</si>
  <si>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</si>
  <si>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</si>
  <si>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</si>
  <si>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</si>
  <si>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</si>
  <si>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</si>
  <si>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</si>
  <si>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</si>
  <si>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</si>
  <si>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</si>
  <si>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</si>
  <si>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</si>
  <si>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</si>
  <si>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</si>
  <si>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</si>
  <si>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</si>
  <si>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</si>
  <si>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</si>
  <si>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</si>
  <si>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</si>
  <si>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</si>
  <si>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</si>
  <si>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</si>
  <si>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</si>
  <si>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</si>
  <si>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</si>
  <si>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</si>
  <si>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</si>
  <si>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</si>
  <si>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</si>
  <si>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</si>
  <si>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</si>
  <si>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</si>
  <si>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</si>
  <si>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</si>
  <si>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</si>
  <si>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</si>
  <si>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</si>
  <si>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</si>
  <si>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</si>
  <si>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</si>
  <si>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</si>
  <si>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</si>
  <si>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</si>
  <si>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</si>
  <si>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</si>
  <si>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</si>
  <si>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</si>
  <si>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</si>
  <si>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</si>
  <si>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</si>
  <si>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</si>
  <si>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</si>
  <si>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</si>
  <si>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</si>
  <si>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</si>
  <si>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</si>
  <si>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</si>
  <si>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</si>
  <si>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</si>
  <si>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</si>
  <si>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</si>
  <si>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</si>
  <si>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</si>
  <si>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</si>
  <si>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</si>
  <si>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</si>
  <si>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</si>
  <si>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</si>
  <si>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</si>
  <si>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</si>
  <si>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</si>
  <si>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</si>
  <si>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</si>
  <si>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</si>
  <si>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</si>
  <si>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</si>
  <si>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</si>
  <si>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</si>
  <si>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</si>
  <si>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</si>
  <si>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</si>
  <si>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</si>
  <si>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</si>
  <si>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</si>
  <si>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</si>
  <si>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</si>
  <si>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</si>
  <si>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</si>
  <si>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</si>
  <si>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</si>
  <si>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</si>
  <si>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</si>
  <si>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</si>
  <si>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</si>
  <si>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</si>
  <si>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</si>
  <si>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</si>
  <si>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</si>
  <si>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</si>
  <si>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</si>
  <si>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</si>
  <si>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</si>
  <si>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</si>
  <si>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</si>
  <si>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</si>
  <si>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</si>
  <si>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</si>
  <si>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</si>
  <si>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</si>
  <si>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</si>
  <si>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</si>
  <si>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</si>
  <si>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</si>
  <si>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</si>
  <si>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</si>
  <si>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</si>
  <si>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</si>
  <si>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</si>
  <si>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</si>
  <si>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</si>
  <si>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</si>
  <si>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</si>
  <si>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</si>
  <si>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</si>
  <si>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</si>
  <si>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</si>
  <si>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</si>
  <si>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</si>
  <si>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</si>
  <si>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</si>
  <si>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</si>
  <si>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</si>
  <si>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</si>
  <si>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</si>
  <si>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</si>
  <si>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</si>
  <si>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</si>
  <si>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</si>
  <si>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</si>
  <si>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</si>
  <si>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</si>
  <si>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</si>
  <si>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</si>
  <si>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</si>
  <si>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</si>
  <si>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</si>
  <si>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</si>
  <si>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</si>
  <si>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</si>
  <si>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</si>
  <si>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</si>
  <si>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</si>
  <si>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</si>
  <si>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</si>
  <si>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</si>
  <si>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</si>
  <si>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</si>
  <si>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</si>
  <si>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</si>
  <si>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</si>
  <si>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</si>
  <si>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</si>
  <si>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</si>
  <si>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</si>
  <si>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</si>
  <si>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</si>
  <si>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</si>
  <si>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</si>
  <si>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</si>
  <si>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</si>
  <si>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</si>
  <si>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</si>
  <si>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</si>
  <si>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</si>
  <si>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</si>
  <si>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</si>
  <si>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</si>
  <si>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</si>
  <si>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</si>
  <si>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</si>
  <si>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</si>
  <si>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</si>
  <si>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</si>
  <si>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</si>
  <si>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</si>
  <si>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</si>
  <si>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</si>
  <si>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</si>
  <si>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</si>
  <si>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</si>
  <si>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</si>
  <si>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</si>
  <si>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</si>
  <si>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</si>
  <si>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</si>
  <si>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</si>
  <si>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</si>
  <si>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</si>
  <si>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</si>
  <si>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</si>
  <si>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</si>
  <si>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</si>
  <si>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</si>
  <si>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</si>
  <si>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</si>
  <si>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</si>
  <si>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</si>
  <si>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</si>
  <si>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</si>
  <si>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</si>
  <si>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</si>
  <si>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</si>
  <si>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</si>
  <si>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</si>
  <si>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</si>
  <si>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</si>
  <si>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</si>
  <si>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</si>
  <si>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</si>
  <si>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</si>
  <si>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</si>
  <si>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</si>
  <si>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</si>
  <si>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</si>
  <si>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</si>
  <si>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</si>
  <si>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</si>
  <si>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</si>
  <si>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</si>
  <si>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</si>
  <si>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</si>
  <si>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</si>
  <si>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</si>
  <si>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</si>
  <si>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</si>
  <si>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</si>
  <si>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</si>
  <si>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</si>
  <si>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</si>
  <si>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</si>
  <si>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</si>
  <si>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</si>
  <si>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</si>
  <si>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</si>
  <si>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</si>
  <si>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</si>
  <si>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</si>
  <si>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</si>
  <si>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</si>
  <si>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</si>
  <si>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</si>
  <si>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</si>
  <si>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</si>
  <si>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</si>
  <si>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</si>
  <si>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</si>
  <si>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</si>
  <si>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</si>
  <si>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</si>
  <si>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</si>
  <si>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</si>
  <si>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</si>
  <si>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</si>
  <si>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</si>
  <si>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</si>
  <si>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</si>
  <si>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</si>
  <si>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</si>
  <si>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</si>
  <si>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</si>
  <si>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</si>
  <si>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</si>
  <si>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</si>
  <si>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</si>
  <si>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</si>
  <si>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</si>
  <si>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</si>
  <si>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</si>
  <si>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</si>
  <si>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</si>
  <si>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</si>
  <si>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</si>
  <si>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</si>
  <si>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</si>
  <si>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</si>
  <si>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</si>
  <si>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</si>
  <si>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</si>
  <si>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</si>
  <si>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</si>
  <si>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</si>
  <si>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</si>
  <si>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</si>
  <si>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</si>
  <si>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</si>
  <si>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</si>
  <si>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</si>
  <si>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</si>
  <si>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</si>
  <si>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</si>
  <si>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</si>
  <si>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</si>
  <si>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</si>
  <si>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</si>
  <si>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</si>
  <si>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</si>
  <si>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</si>
  <si>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</si>
  <si>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</si>
  <si>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</si>
  <si>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</si>
  <si>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</si>
  <si>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</si>
  <si>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</si>
  <si>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</si>
  <si>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</si>
  <si>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</si>
  <si>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</si>
  <si>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</si>
  <si>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</si>
  <si>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</si>
  <si>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</si>
  <si>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</si>
  <si>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</si>
  <si>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</si>
  <si>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</si>
  <si>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</si>
  <si>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</si>
  <si>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</si>
  <si>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</si>
  <si>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</si>
  <si>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</si>
  <si>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</si>
  <si>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</si>
  <si>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</si>
  <si>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</si>
  <si>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</si>
  <si>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</si>
  <si>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</si>
  <si>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</si>
  <si>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</si>
  <si>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</si>
  <si>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</si>
  <si>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</si>
  <si>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</si>
  <si>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</si>
  <si>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</si>
  <si>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</si>
  <si>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</si>
  <si>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</si>
  <si>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</si>
  <si>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</si>
  <si>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</si>
  <si>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</si>
  <si>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</si>
  <si>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</si>
  <si>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</si>
  <si>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</si>
  <si>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</si>
  <si>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CONMEBOL</t>
  </si>
  <si>
    <t>Apoyo para la formulación del Plan Director de Tecnología de la Información del Ministerio de Hacienda.</t>
  </si>
  <si>
    <t>Iniciativa CAF - "Casa de la Integración CAF en Paraguay</t>
  </si>
  <si>
    <t>Abastecimiento de Agua Segura para la Comunidad Indígena de Campo Loa en el distrito de Mariscal Estigarribia - Dpto. de Boquerón ante la sequía extrema.</t>
  </si>
  <si>
    <t>Fortalecimiento Institucional de la AFD para la implementación de las facultades establecidas en la nueva Ley de la AFD No 6769/2021 que modifica y amplia la Ley No 2640/2005 que Crea la Agencia Financiera de Desarrollo</t>
  </si>
  <si>
    <t>UGPR</t>
  </si>
  <si>
    <t>Apoyo a la implementación de la Estrategia Nacional de Innovación de Paraguay</t>
  </si>
  <si>
    <t>Acceso al 2do Puente Internacional sobre el río Paraná (Presidente Franco - Foz del Iguazú) CAF PPI 2</t>
  </si>
  <si>
    <t>Cerrado</t>
  </si>
  <si>
    <t>Apoyar la implementación de la Estrategia Nacional Innovación del Paraguay</t>
  </si>
  <si>
    <t>Apoyar los procesos de implementación de la Ley N° 6769/2021 de la AFD en el marco de las nuevas facultades allí establecidas.</t>
  </si>
  <si>
    <t>Mejorar las condiciones sanitarias de la comunidad indígena de Campo Loa en respuesta a las periódicas sequías en el Chaco Paraguayo.</t>
  </si>
  <si>
    <t>Contribuir a consolidar la imagen institucional de CAF en el Paraguay, a través del financiamiento parcial del presupuesto del primer año de “La Casa de la Integración”.</t>
  </si>
  <si>
    <t>Apoyar al Ministerio de Hacienda del Paraguay en el fortalecimiento y estandarización de sus entornos digitales</t>
  </si>
  <si>
    <t>Apoyar el empoderamiento y liderazgo de adolescentes jugadoras de fútbol del Paraguay y el fortalecimiento de las capacidades de los equipos técnicos y directivos de sus clubes de fútbol para promover la igualdad de género, y el liderazgo femenino en el deporte.</t>
  </si>
  <si>
    <t>Esta cooperación técnica (CT) tiene como objetivo contribuir al fortalecimiento de las políticas laborales en Paraguay, específicamente en el análisis de opciones de políticas para favorecer el empleo formal. En este sentido, para lograr este objetivo, la CT busca, por un lado, generar (i) Estudios de mercado laboral para promoción de la formalización; y, por otro lado, a partir de los resultados del componente 1, financiar (ii) Difusión y validación de los Estudios de mercado laboral para promoción de la formalización.</t>
  </si>
  <si>
    <t>Fortalecer la capacidad general del gobierno paraguayo para desarrollar mecanismos e implementar políticas públicas de acuerdo con los estándares internacionales y las mejores prácticas en materia de transparencia e integridad hacia una administración más eficiente de los recursos.</t>
  </si>
  <si>
    <t>El objetivo de la CT es apoyar al gobierno del Paraguay en el diseño e implementación de reformas digitales para la mejora de la conectividad y la digitalización de su economía.</t>
  </si>
  <si>
    <t>Analizar los cambios que pueda haber generado el contexto de la crisis sanitaria del COVID-19 en Paraguay. Se busca analizar los impactos en generación de empleo, oportunidades que provienen de ocupaciones nuevas y habilidades necesarias para la fuerza laboral que han surgido y surjan durante el periodo de recuperación.</t>
  </si>
  <si>
    <t>Fortalecer las capacidades del Ministerio de Hacienda (MH) del Paraguay para el diseño y la implementación del Programa de Transformación del Estado. Particularmente se prestará apoyo técnico al MH en el diseño de políticas clave a nivel transversal, cuya rectoría recae bajo el Ministerio.</t>
  </si>
  <si>
    <t>Fortalecer las políticas de transparencia en Paraguay en línea con la operación PR-L1180  Programa de Apoyo a la Agenda de Transparencia en Paraguay II . Específicamente la CT busca (i) fortalecer las políticas de equidad de género y diversidad y (ii) construir evidencia sobre la efectividad del uso de la tecnología en fomentar la transparencia.</t>
  </si>
  <si>
    <t>El objetivo de esta cooperación técnica (CT) es contribuir en la mejora de las capacidades de ejecución de proyectos del Ministerio de Obras Públicas y Comunicaciones (MOPC), a través de la implementación de medidas de corto y mediano plazo  que optimicen la implementación y gestión de proyectos de infraestructura en el marco del desarrollo de una agenda fortalecimiento digital</t>
  </si>
  <si>
    <t>El objetivo de la operación es apoyar la reformulación y ejecución del Programa de Reconversión del Centro  de Asunción - Etapa II (PR-L1044), mediante el financiamiento de documentos de licitación, estudios socioambientales, plan de reasentamiento de familias, estudios de gestión y financiamiento del proyecto, además de otros documentos que son parte del proyecto y de los estudios detallados de urbanismo e  ingeniería para el área, estudios de control de inundación de la Av. Stella Maris, estudios de tránsito para el microcentro de Asunción, la elaboración de los insumos de monitoreo, evaluaciones económicas, entre otros.</t>
  </si>
  <si>
    <t>Identificar desafíos y oportunidades clave del Sistema de Ciencia en Paraguay para desarrollar un programa que financie nuevas áreas de la política de Ciencia y fortalezca la capacidad de las instituciones que participan en ella</t>
  </si>
  <si>
    <t>Sentar las bases para la implementación del Programa de Apoyo a PYMES en el segundo semestre del 2021.</t>
  </si>
  <si>
    <t>Esta cooperación técnica dará 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</si>
  <si>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Apoyar la ejecución del Programa 4872/OC-PR mediante la consolidación de la gestión de la calidad de procesos de atención materno infantil con foco en la mejora de la atención clínica y el fortalecimiento de la capacidad de monitoreo de la calidad para contribuir a la reducción de la mortalidad materna y neonatal en Paraguay. Los objetivos específicos son: (i) Implementar la gestión institucional de la calidad por medio del fortalecimiento de la capacidad de conducción de la Dirección de Calidad del MSPBS y el empoderamiento de otras dependencias del MSPBS que tienen responsabilidad en la gestión de la provisión de servicios de salud; (ii) Implementar  la gestión de la calidad a nivel de las unidades de salud y redes de referencia mediante el fortalecimiento de los equipos de calidad en su capacidad para el análisis de datos y la toma de decisiones oportunas para la reducción de la mortalidad materna y neonatal; y (iii) Avanzar con la digitalización de la gestión de la calidad mediante el registro de datos y la visualización de los resultados de la atención para la toma de decisiones estratégicas.</t>
  </si>
  <si>
    <t>El objetivo de esta cooperación técnica (CT) es fortalecer la capacidad de Paraguay para enfrentar los impactos del cambio climático en los sistemas de generación hidroeléctrica de la cuenca del Rio Paraná, a través de la utilización de modelaje hidrológico y climático de última generación permitiendo estimar los cambios en generación eléctrica, y la elaboración de un conjunto de medidas de adaptación</t>
  </si>
  <si>
    <t>ATN/OC-19490-PR</t>
  </si>
  <si>
    <t>El objetivo de la Cooperación Técnica es el fortalecimiento del Ministerio de Hacienda de Paraguay (MH) en materia de política y gestión fiscal a través del reforzamiento de las capacidades de su talento humano.</t>
  </si>
  <si>
    <t>Fortalecer las capacidades del Ministerio de Hacienda (MH) del Paraguay para el diseño y la implementación del Programa de Transformación del Estado II, incluyendo la implementación de un piloto de directivos públicos que apoya la igualdad de género en los cargos directivos.</t>
  </si>
  <si>
    <t>La Cooperación Técnica (CT) tiene como objetivo apoyar a los jóvenes paraguayos a desarrollar habilidades del Siglo XXI, como la creatividad, el pensamiento computacional y la resolución de problemas, a través del aprendizaje de codificación y programación. Los objetivos especificos de esta TC son: (i) piloto de enseñanza de programación en escuelas primarias; (ii) desarrollo profesional docente para facilitar la implementación del modelo en aula; (iii) evaluación de los efectos en el aprendizaje estudiantil y desarrollo de las habilidades del Siglo XXI; (iv) apoyo al desarrollo de una política pública sobre TIC en educación a través de la creación de una visión compartida entre los actores clave, y la difusión de los resultados del proyecto.</t>
  </si>
  <si>
    <t>Apoyar la consolidación de la política de innovación en Paraguay. Para ello, se identificarán nuevas oportunidades de financiamiento de la política de innovación y la formación de capital humano clave para la gestión de políticas de innovación.</t>
  </si>
  <si>
    <t>El objetivo general de esta cooperación técnica es apoyar al Ministerio de Industria y Comercio (MIC) y a la Dirección de Aduanas de Paraguay en materia de facilitación comercial, promoción de exportaciones y atracción de inversiones. Los objetivos específicos son apoyar en el diseño e implementación de: (i) un plan de acción para mejorar la institucionalidad e instrumentos de promoción del comercio e inversiones del país; y (ii) de medidas de facilitación comercial y de atracción de inversiones tales como una Ventanilla Única de Comercio Exterior (VUCE) y una Ventanilla Única de Inversiones (VUI).</t>
  </si>
  <si>
    <t>ATN/OC-19846-PR</t>
  </si>
  <si>
    <t>Intercambio de conocimientos en el abordaje de centros históricos entre municipios de Paraguay y Chile</t>
  </si>
  <si>
    <t>El objetivo de la cooperación técnica es financiar los costos de una visita de autoridades municipales de Paraguay a diferentes ciudades de Chile de variada escala, que permitan realizar un análisis y posterior diagnóstico de los cambios que sufren ciudades de tamaño medio con énfasis en su patrimonio y centros históricos, con las transformaciones urbanas, necesarias para el desarrollo. Para ello, se sostendrán reuniones con actores públicos y privados, se visitarán proyectos emblemáticos y se realizarán viajes, que permitan conocer diferentes iniciativas en ámbitos urbanos y patrimoniales, según gobernanza, tamaño y población diversa.</t>
  </si>
  <si>
    <t>Municipios</t>
  </si>
  <si>
    <t>ATN/OC-19878-PR</t>
  </si>
  <si>
    <t>El objetivo de esta cooperación técnica es apoyar la preparación e implementación del programa PR-L1146.</t>
  </si>
  <si>
    <t>La cooperación técnica (CT) tiene como objetivo contribuir al fortalecimiento del sistema de capacitación laboral en Paraguay. Para ello busca (i) analizar la efectividad del uso de realidad virtual en procesos de capacitación laboral (CL) como una alternativa para reducir costos en equipamiento; y (ii) proponer e implementar un piloto de capacitación en mecatrónica , complementario al programa dual del Ministerio de Trabajo, Empleo y Seguridad Social (MTESS), que permita promover habilidades de automatización de procesos para pequeñas empresas.</t>
  </si>
  <si>
    <t>Apoyar a la Unidad Ejecutora del Programa de Becas Carlos Antonio López para que fortalezca funciones y procesos clave que facilitarán la implementación de los componentes del préstamo PR-L1157.</t>
  </si>
  <si>
    <t>Apoyar al Instituto Paraguayo de Artesanías (IPA) en el diseño y desarrollo de herramientas inclusivas y de manejo sostenible de recursos naturales necesarias para elaborar la Política Nacional de Artesanías y el Plan Nacional de Artesanías. Específicamente la CT permitirá al IPA: i) diseñar participativamente una política de apoyo y rescate de la cultura Paraguaya, que incluya incentivos para el uso sostenible de recursos naturales, empoderamiento de mujeres y apoyo al turismo sostenible; y ii) diseñar una estrategia de implementación de la política nacional de artesanía que incluya la preparación de proyectos específicos de inversión pública.</t>
  </si>
  <si>
    <t>El objetivo de esta CT es apoyar a la Secretary Nacional de Turismo (SENATUR) en la elaboración de estudios de factibilidad y recopilación de datos para la elaboración de proyectos de inversión pública para incrementar y mejorar los destinos turísticos con énfasis en el turismo doméstico. Específicamente la CT permitirá: i) realizar los estudios complementarios de análisis de demanda y oferta de turismo doméstico; ii) elaborar los diseños ejecutivos de las obras principales a ser financiadas por el proyecto de inversión pública; y iii) recolectar información estadística complementaria a las encuestas de turismo doméstico</t>
  </si>
  <si>
    <t>Contribuir a fortalecer las capacidades del MSPBS para responder a eventos de importancia de salud pública nacionales e internacionales (ESPII o ESPIN), tomando las recomendaciones del Reglamento Sanitario Internacional (RSI). Se buscará apoyar actividades estratégicas que permitan reducir los impactos negativos en términos de calidad de vida y pérdidas de vida, así como en la economía, fortaleciendo la preparación y respuesta ante eventuales riesgos.</t>
  </si>
  <si>
    <t>El objetivo general de esta Cooperación Técnica (CT) es apoyar al Ministerio de Agricultura y Ganadería (MAG) en la preparación de una estrategia de modernización y actualización para atender a la población y productores agropecuarios de una manera eficiente y sostenible.</t>
  </si>
  <si>
    <t>El objetivo de esta cooperación técnica (CT) es por un lado apoyar a la digitalización y modernización del MOPC en las etapas de planificación, ejecución y supervisión de proyectos para reemplazar procesos manuales y descentralizados, asegurando la continuidad de las operaciones ante las nuevas condiciones de trabajo impuestas por la pandemia, y por otra parte, apoyar al MOPC en el desarrollo de sus Planes Integrales de Movilidad Urbana Sostenible para las principales áreas metropolitanas del país atendiendo los nuevos patrones de movilidad resultante de la actual crisis sanitaria del COVID-19</t>
  </si>
  <si>
    <t>Fecha de ultimo desembolso</t>
  </si>
  <si>
    <t xml:space="preserve">Fecha de ultimo desembolso </t>
  </si>
  <si>
    <t>ATN/FC-19824-PR</t>
  </si>
  <si>
    <t>ATN/JF-19891-PR</t>
  </si>
  <si>
    <t>ATN/OC-19916-PR</t>
  </si>
  <si>
    <t>ATN/OC-19969-PR</t>
  </si>
  <si>
    <t>Política y Gestión Fiscal para el Cambio Climático en Paraguay</t>
  </si>
  <si>
    <t>Catalizando la Economía del Hidrógeno Verde en Paraguay</t>
  </si>
  <si>
    <t>Análisis de las políticas de promoción de la mujer en los mercados de trabajo en Paraguay</t>
  </si>
  <si>
    <t>Aceleración de los programas de aprendizaje: ampliación de la tutoría remota en Paraguay y la región</t>
  </si>
  <si>
    <t>La presente cooperación técnica (CT) tiene como objetivos: (i) generar información sobre la situación de las mujeres en el mercado laboral paraguayo en comparación a otros países de la región; y (ii) analizar políticas aplicables para promover la inserción laboral de mujeres en empleos de calidad.</t>
  </si>
  <si>
    <t>Acelerar aprendizajes fundamentales mediante intervenciones costo-efectivas: i) apoyar el escalamiento de programas de tutorías remotas, ii) apoyar el desarrollo de materiales complementarios para programas de tutorías remotas y iii) sistematizar y difundir los resultados de los pilotos de tutorías remotas apoyados por el BID.</t>
  </si>
  <si>
    <t>Apoyar a Paraguay en la promoción de la tecnología de hidrógeno verde para mejorar la productividad del país y resiliencia con enfoque en la innovación y contribuir a la lucha contra el cambio climático.</t>
  </si>
  <si>
    <t>Esta cooperación técnica tiene como objetivo apoyar el fortalecimiento institucional y la creación de capacidades, el desarrollo de políticas y la regulación, los estudios técnicos incluyendo la promoción laboral, los estudios de viabilidad y los modelos de negocio, y los procesos de comunicación para la promoción de la Movilidad Eléctrica en Paraguay</t>
  </si>
  <si>
    <t>ATN/OC-20314-PR</t>
  </si>
  <si>
    <t>ATN/OC-20391-PR</t>
  </si>
  <si>
    <t>Apoyar a la ANDE en la Preparación y Ejecución de Operaciones de Energías Limpias</t>
  </si>
  <si>
    <t>Desarrollo de un mercado de deuda local sostenible</t>
  </si>
  <si>
    <t>ATN/OC-20457-PR</t>
  </si>
  <si>
    <t>Fortalecimiento de la agenda analítica y operativa para la transversalización de políticas de igualdad en Paraguay</t>
  </si>
  <si>
    <t>HELPERS</t>
  </si>
  <si>
    <t>Helpers: Impulso del trabajo doméstico de calidad y la oferta de servicios de cuidado en Paraguay</t>
  </si>
  <si>
    <t>ATN/OC-20148-PR</t>
  </si>
  <si>
    <t>Apoyo a la preparación y ejecución del Préstamo de Políticas para fortalecer la integración logística y comercial en Paraguay.</t>
  </si>
  <si>
    <t>ATN/OC-20052-PR</t>
  </si>
  <si>
    <t>ATN/OC-20291-PR</t>
  </si>
  <si>
    <t>ATN/OC-19978-PR</t>
  </si>
  <si>
    <t>ATN/OC-20125-PR</t>
  </si>
  <si>
    <t>ATN/OC-20058-PR</t>
  </si>
  <si>
    <t>Apoyo a la Transición Energética, Estrategias de Descarbonización y Fortalecimiento Institucional</t>
  </si>
  <si>
    <t>Apoyo a municipios paraguayos para su fortalecimiento institucional en planificación urbana y uso de herramientas para el desarrollo urbano integrado y sostenible</t>
  </si>
  <si>
    <t>Apoyo al diseño de reformas en materia de ingresos públicos en Paraguay</t>
  </si>
  <si>
    <t>Apoyo al fortalecimiento de la cartera de proyectos en etapa de preinversión y en ejecución del Ministerio de Obras Públicas y Comunicaciones</t>
  </si>
  <si>
    <t>MUVH</t>
  </si>
  <si>
    <t>Apoyar al Gobierno de Paraguay, y a las municipalidades de Asunción, Concepción, Ciudad del Este, Encarnación, Villarrica y Pilar, a través del Ministerio de Urbanismo, Vivienda y Hábitat (MUVH), y de la Asociación de Municipios del Área Metropolitana de Asunción (AMUAMA), con
la capacitación en mecanismos de gestión metropolitana y en el desarrollo de instrumentos de planificación urbana integral</t>
  </si>
  <si>
    <t>MEF</t>
  </si>
  <si>
    <t>El objetivo general de la Cooperación Técnica (CT) es promover la conectividad física sostenible de Paraguay.</t>
  </si>
  <si>
    <t>El objetivo de la Cooperación Técnica es apoyar al Ministerio de Hacienda de Paraguay (MH) en sus capacidades de diseño de reformas de política y de mejoras de gestión en áreas vinculadas a la generación de ingresos públicos; en particular en el ámbito de empresas públicas y catastro inmobiliario</t>
  </si>
  <si>
    <t>Apoyar a Paraguay en el fortalecimiento Institucional y regulatorio al Viceministerio de Minas y energía (VMME) y la promoción del uso racional y eficiente de energía en el sector productivo y residencial, mediante el apoyo a la confección de estrategias, marcos normativos y obtención y gestión de datos del sector energético, así como la promoción de acciones e inversiones en Eficiencia energética (EE).</t>
  </si>
  <si>
    <t>Apoyar al Ministerio de Industria y Comercio (MIC) y al Ministerio de Obras Públicas y Comunicaciones (MOPC) en el diseño y ejecución de las iniciativas y procesos de reformas que se incluirán en el Programa de Reforma de Políticas para para el Fortalecimiento de la Logística y la Integración Comercial de Paraguay (PR-L1188).</t>
  </si>
  <si>
    <t>La solución propuesta busca consolidar un modelo de negocios para Paraguay basado en los principios de la economía de plataformas aplicado al sector del servicio doméstico y de cuidados, especialmente de personas mayores.</t>
  </si>
  <si>
    <t>Apoyar al Ministerio de Economía y Finanzas del Paraguay (MEF) en la implementación de mejoras en el manejo y gestión de la deuda mediante el desarrollo del mercado local de títulos del tesoro y el desarrollo e implementación de una estrategia de emisiones de deuda sostenible</t>
  </si>
  <si>
    <r>
      <rPr>
        <b/>
        <u/>
        <sz val="10"/>
        <rFont val="Times New Roman"/>
        <family val="1"/>
      </rPr>
      <t>Fuente</t>
    </r>
    <r>
      <rPr>
        <b/>
        <sz val="10"/>
        <rFont val="Times New Roman"/>
        <family val="1"/>
      </rPr>
      <t>:</t>
    </r>
    <r>
      <rPr>
        <sz val="10"/>
        <rFont val="Times New Roman"/>
        <family val="1"/>
      </rPr>
      <t xml:space="preserve"> CAF</t>
    </r>
  </si>
  <si>
    <r>
      <rPr>
        <b/>
        <u/>
        <sz val="10"/>
        <color theme="1"/>
        <rFont val="Times New Roman"/>
        <family val="1"/>
      </rPr>
      <t>Fuente</t>
    </r>
    <r>
      <rPr>
        <b/>
        <sz val="10"/>
        <color theme="1"/>
        <rFont val="Times New Roman"/>
        <family val="1"/>
      </rPr>
      <t>:</t>
    </r>
    <r>
      <rPr>
        <sz val="10"/>
        <color theme="1"/>
        <rFont val="Times New Roman"/>
        <family val="1"/>
      </rPr>
      <t xml:space="preserve"> Datos del SIGADE</t>
    </r>
  </si>
  <si>
    <r>
      <rPr>
        <b/>
        <u/>
        <sz val="10"/>
        <rFont val="Times New Roman"/>
        <family val="1"/>
      </rPr>
      <t>Fuente</t>
    </r>
    <r>
      <rPr>
        <b/>
        <sz val="10"/>
        <rFont val="Times New Roman"/>
        <family val="1"/>
      </rPr>
      <t>:</t>
    </r>
    <r>
      <rPr>
        <sz val="10"/>
        <rFont val="Times New Roman"/>
        <family val="1"/>
      </rPr>
      <t xml:space="preserve"> FONPLATA</t>
    </r>
  </si>
  <si>
    <t>PGR</t>
  </si>
  <si>
    <t>Fortalecimiento de la Capacidad Institucional Procuraduría del Paraguay</t>
  </si>
  <si>
    <t>Fortalecimiento institucional del Ministerio de Relaciones Exteriores de la República del Paraguay</t>
  </si>
  <si>
    <t>Fortalecer la gestión institucional de la Procuraduría General de la República del Paraguay</t>
  </si>
  <si>
    <t>Apoyar el proceso de fortalecimiento institucional del Ministerio de Relaciones Exteriores para robustecer la planificación, coordinación y ejecución de la política exterior de la República de Paraguay</t>
  </si>
  <si>
    <t>CAF/MEF</t>
  </si>
  <si>
    <t>Iniciativa CAF (DIR)/Argentina y Paraguay</t>
  </si>
  <si>
    <t>Apoyar el desarrollo de actividades de preinversión del Proyecto de Infraestructura e Integración para la construcción del Puente Internacional sobre el río Paraguay, Pilar (PY) y Colonia Cano (AR)</t>
  </si>
  <si>
    <t xml:space="preserve">Optimización de la Conectividad Territorial Fronteriza Pilar (PY) – Colonia Cano (AR) - CAF PPI 3 </t>
  </si>
  <si>
    <t>Empoderamiento y liderazgo de niñas y adolescentes en el futbol femenino en Paraguay.</t>
  </si>
  <si>
    <t>Fecha de inicio del Proyecto</t>
  </si>
  <si>
    <r>
      <rPr>
        <b/>
        <u/>
        <sz val="10"/>
        <color theme="1"/>
        <rFont val="Times New Roman"/>
        <family val="1"/>
      </rPr>
      <t>Fuente</t>
    </r>
    <r>
      <rPr>
        <b/>
        <sz val="10"/>
        <color theme="1"/>
        <rFont val="Times New Roman"/>
        <family val="1"/>
      </rPr>
      <t xml:space="preserve">: </t>
    </r>
    <r>
      <rPr>
        <sz val="10"/>
        <color theme="1"/>
        <rFont val="Times New Roman"/>
        <family val="1"/>
      </rPr>
      <t>BID</t>
    </r>
  </si>
  <si>
    <t>ATN/OC-20618-PR</t>
  </si>
  <si>
    <t>ATN/OC-20561-PR</t>
  </si>
  <si>
    <t>Apoyo técnico a la planificación para la gestión integrada de los recursos hídricos en Paraguay</t>
  </si>
  <si>
    <t>MADES</t>
  </si>
  <si>
    <t>Brindar herramientas para mejorar la planificación y la gestión integrada de los recursos hídricos en Paraguay, para lo cual, se apoyará la implementación de un sistema de gestión de los recursos hídricos basado en las herramientas HydroBID</t>
  </si>
  <si>
    <t>Apoyo a la Transformación Digital en Salud</t>
  </si>
  <si>
    <t>ATN/JF-20688-PR</t>
  </si>
  <si>
    <t>cerrado</t>
  </si>
  <si>
    <t>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</si>
  <si>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Fortalecer el conocimiento analítico y operativo de la agenda de género y diversidad en Paraguay, para i) apoyar la transversalización de G&amp;D en las operaciones del BID; y ii) apoyar el diálogo de política en la identificación de intervenciones que ayuden a reducir la desigualdad y promover políticas a favor de la inclusión de mujeres y grupos diversos.</t>
  </si>
  <si>
    <t>Brindar asistencia técnica en la revisión e implementación continua de la hoja de ruta para la transformación digital en el sector salud en Paraguay</t>
  </si>
  <si>
    <t>Apoyo a la gestión del nuevo gobierno de la República del Paraguay</t>
  </si>
  <si>
    <t>Apoyar el desarrollo del Programa del nuevo gobierno de la República del Paraguay.</t>
  </si>
  <si>
    <t>MITIC</t>
  </si>
  <si>
    <t>Apoyo para el fortalecimiento del Ministerio de Tecnología de la Información y Comunicación</t>
  </si>
  <si>
    <t>Finalizada</t>
  </si>
  <si>
    <t xml:space="preserve">Monto de CNR </t>
  </si>
  <si>
    <t>Moneda</t>
  </si>
  <si>
    <t>USD</t>
  </si>
  <si>
    <t>SDR</t>
  </si>
  <si>
    <t>CONATEL</t>
  </si>
  <si>
    <t>Apoyo al Plan Nacional de Conectividad de Paraguay</t>
  </si>
  <si>
    <t>ATN/KK-20776-PR</t>
  </si>
  <si>
    <t>Apoyar el Plan Nacional de Conectividad, priorizada en el Plan Nacional TIC 2022-2030; y fortalecer la gobernanza de datos de Paraguay considerando el sector público relacionado como CONATEL permitiendo articular las hojas de ruta de conectividad.</t>
  </si>
  <si>
    <t>DNIT</t>
  </si>
  <si>
    <t>Apoyo a la creación de la Dirección Nacional de Ingresos Tributarios (DNIT)</t>
  </si>
  <si>
    <t>ATN/OC-20833-PR</t>
  </si>
  <si>
    <t>Apoyar el fortalecimiento institucional de la Dirección Nacional de ingresos Tributarios de Paraguay (DNIT).</t>
  </si>
  <si>
    <t>Ciencias de la implementación y comunidades de práctica en aceleración de aprendizajes</t>
  </si>
  <si>
    <t>ATN/OC-20831-PR</t>
  </si>
  <si>
    <t>Impulsar el escalamiento de programas de aceleración de aprendizajes en Paraguay y en América Latina y el Caribe</t>
  </si>
  <si>
    <t>ATN/OC-20825-PR</t>
  </si>
  <si>
    <t>Análisis de políticas para promoción de la formalización del empleo en las micro, pequeñas y medianas empresas y fortalecimiento de la seguridad social</t>
  </si>
  <si>
    <t>Promover la formalización de los trabajadores y el acceso a pensiones contributivas a través de (i) analizar los problemas que enfrentan las MiPyMes en su proceso de formalización como pre requisito a la formalización del empleo para promover opciones de políticas de apoyo y (ii) apoyar al Ministerio de Economía y finanzas con el análisis de opciones de mejora de políticas pensionales.</t>
  </si>
  <si>
    <t>Estudio de viabilidad financiera y actuarial de la Caja Fiscal</t>
  </si>
  <si>
    <t>OCT/NR-PAR-66/24</t>
  </si>
  <si>
    <t>OCT/NR-PAR-67/24</t>
  </si>
  <si>
    <t>Fortalecimiento institucional de la Compañía Paraguaya de Comunicaciones COPACO S.A.</t>
  </si>
  <si>
    <t>OCT/NR-PAR-69/24</t>
  </si>
  <si>
    <t>Apoyo al fortalecimiento institucional y modernización del Servicio Nacional de Catastro de la República del Paraguay</t>
  </si>
  <si>
    <t>COPACO</t>
  </si>
  <si>
    <t>-</t>
  </si>
  <si>
    <t>Realizar una evaluacion integral de la viabilidad financiera y actuarial de la Caja Fiscal del Paraguay de acuerdo con las Normas Internacionales de Contabilidad - NIC19, ademas de un analisis de impacto ante reformas parametricas y/o estructurales, con un enfoque especifico en los programas contributivos tanto civiles como no civiles.</t>
  </si>
  <si>
    <t>Contribuir con el proceso de reestructuracion financiera, operativa y comercial de COPACO, que se llevara adelante realizando una evaluacion exhaustiva de la situacion  legal de la empresa, acompañando los procesos criticos y proponiendo soluciones y recomendaciones para fortalecer la Compañia, Desarrollando un plan de accion para mejoras a corto y mediano plazo.</t>
  </si>
  <si>
    <t>Apoyar al fortalecimiento institucional del Servicio Nacional de Catastro</t>
  </si>
  <si>
    <t>Desarrollar propuesta de proyectos estratégicos para el cierre de la brecha digital en Paraguay, a ser implementados por el nuevo gobierno.</t>
  </si>
  <si>
    <t>En Ejecución</t>
  </si>
  <si>
    <t>Apoyo al diseño de un proyecto piloto de BID CLIMA en Paraguay - Lago Ypacaraí</t>
  </si>
  <si>
    <t>Apoyar a Paraguay en el diseño de su primer proyecto (PR-L1193) del programa piloto BID-CLIMA. El programa piloto busca incentivar las inversiones sectoriales que además de cumplir objetivos de desarrollo generen las bases necesarias para acelerar el acceso de soberanos a los mercados de deuda verde y/o temática con el objetivo de cumplir los compromisos nacionales de protección de naturaleza y de cambio climático.</t>
  </si>
  <si>
    <t xml:space="preserve">Financiar los gastos asociados a una visita de las autoridades del MUVH de Paraguay a México durante el mes de julio del corriente año. </t>
  </si>
  <si>
    <t>Intercambio de Conocimiento en materia de vivienda entre Paraguay y México</t>
  </si>
  <si>
    <t>Elaboración de una estrategia para fortalecer la sostenibilidad y eficacia del manejo de los bosques naturales y plantados del Paraguay a través del Instituto Forestal Nacional</t>
  </si>
  <si>
    <t>Contribuir a la eficacia y sostenibilidad del manejo de los bosques naturales y plantados de Paraguay mediante la evaluación de las brechas de financiamiento gubernamental, el análisis de la cobertura de los servicios, el tratamiento de las limitaciones de capacidad y recursos y el desarrollo de un plan estratégico de inversión.</t>
  </si>
  <si>
    <t>INFONA</t>
  </si>
  <si>
    <t>Apoyo a la mejora de la productividad en Paraguay</t>
  </si>
  <si>
    <t>Fortalecimiento de la capacidad institucional del Ministerio de Economía, Industria y Comercio y la Dirección Nacional de Compra Pública para apoyar los esfuerzos por incrementar la productividad de Paraguay a través de políticas modernas de desarrollo productivo con especial enfoque hacia la descarbonización y resiliencia climática. Los objetivos específicos son: (i) apoyar el diseño de nuevas políticas financieras y no financieras de desarrollo productivo; y (ii) apoyar el diseño de intervenciones dirigidas al aumento de la productividad y digitalización de las PYMEs que a su vez promuevan la adaptación y mitigación del cambio climático.</t>
  </si>
  <si>
    <t>Apoyar al Ministerio de Hacienda de Paraguay para integrar la acción climática en su política y gestión fiscal.</t>
  </si>
  <si>
    <t>Fortalecimiento de Capacidades y Desarrollo de un Sistema Digital para la Vigilancia en Salud</t>
  </si>
  <si>
    <t>Apoyo para el Mejoramiento de las Inversiones Hospitalarias en Paraguay</t>
  </si>
  <si>
    <t>Contribuir al análisis y los estudios básicos correspondientes (población, epidemiología, oferta, demanda, brecha), e incluso llegar hasta diseños preliminares para la construcción de tres hospitales priorizados (Mcal. Estigarribia, Concepción, Ciudad del Este y Hospital General Barrio Obrero).</t>
  </si>
  <si>
    <t>MBPBS</t>
  </si>
  <si>
    <t>Culminada</t>
  </si>
  <si>
    <t>Culminado</t>
  </si>
  <si>
    <t>Corredor Logístico de integración Transchaco Ruta N° 9 - CAF PPI 1</t>
  </si>
  <si>
    <t>Apoyo al fortalecimiento institucional del Viceministerio de Economía y Planificación</t>
  </si>
  <si>
    <t>Apoyo a la reingeniería de procesos vinculados al ingreso y promoción de servidores públicos dentro de la carrera del servicio civil y el Sistema Centralizado de la Carrera Administrativa</t>
  </si>
  <si>
    <t>OCT/NR-PAR-73/24</t>
  </si>
  <si>
    <t>OCT/NR-PAR-75/24</t>
  </si>
  <si>
    <t>Apoyar  al fortalecimiento institucional del Viceministerio de Economía y Planificación</t>
  </si>
  <si>
    <t>Apoyar a la reingeniería de procesos vinculados al ingreso y promoción de servidores públicos dentro de la carrera del servicio civil y el Sistema Centralizado de la Carrera Administrativa</t>
  </si>
  <si>
    <t>ATN/OC-20990-PR</t>
  </si>
  <si>
    <t>ATN/OC-20901-PR</t>
  </si>
  <si>
    <t>ATN/OC-20902-PR</t>
  </si>
  <si>
    <t>ATN/AC-20951-PR</t>
  </si>
  <si>
    <t>ATN/PR-20603-PR</t>
  </si>
  <si>
    <t>ATN/OC-20811-PR</t>
  </si>
  <si>
    <t>ATN/OC-20950-PR</t>
  </si>
  <si>
    <t xml:space="preserve">Desembolso a diciembre 2024 </t>
  </si>
  <si>
    <t xml:space="preserve">Saldo a desembolsar a diciembre 2024 </t>
  </si>
  <si>
    <t>Desembolso a diciembre de 2024 (en USD)</t>
  </si>
  <si>
    <t>Saldo a desembolsar a diciembre de 2024 (en USD)</t>
  </si>
  <si>
    <t>ATN/OC-21146-PR</t>
  </si>
  <si>
    <t>Apoyo al diseño del proyecto de Soluciones de Mejoramiento de Viviendas para la Población de Bajos Ingresos</t>
  </si>
  <si>
    <t>Desembolso a diciembre 2024 (en USD)</t>
  </si>
  <si>
    <t>Saldo a desembolsar  a diciembre 2024 (en USD)</t>
  </si>
  <si>
    <t>El objetivo general del CT es apoyar al gobierno de Paraguay, a través del MUVH, en el diseño del programa “Soluciones de Mejoramiento de Vivienda para Poblaciones de Bajos Ingresos” (PR-L1195).</t>
  </si>
  <si>
    <t>Valoración de los Residuos de Poda como Fuente de Energía Renovable</t>
  </si>
  <si>
    <t>ATN/AC-21304-PR</t>
  </si>
  <si>
    <t>ATN/OC-21303-PR</t>
  </si>
  <si>
    <t>Apoyar a Paraguay en la generación de un nuevo combustible alternativo que sirva como sustituto a la biomasa que se utiliza actualmente como combustible industria</t>
  </si>
  <si>
    <t>Apoyo al sector de agua y saneamiento en Paraguay hacia una provisión sostenible de los servicios y la planificación sectorial</t>
  </si>
  <si>
    <t>ATN/WS-21284-PR</t>
  </si>
  <si>
    <t>Apoyar al Gobierno del Paraguay en la definición de estrategias para la sostenibilidad de los servicios de agua y saneamiento, desde la planificación de inversiones, el apoyo a los prestadores de servicios y el fortalecimiento de la institucionalidad sectorial, a fin de avanzar en la agenda país de universalización de los servicios de agua potable y saneamiento en Paraguay.</t>
  </si>
  <si>
    <t>Desarrollo de un Plan de Inversiones para apoyar la gestión de los recursos hídricos en la cuenca del río Pilcomayo en Paraguay</t>
  </si>
  <si>
    <t>ATN/KP-21251-PR</t>
  </si>
  <si>
    <t>Los principales objetivos son (i) preparar las acciones e inversiones identificadas en el Plan de Gestión de la Cuenca del Río Pilcomayo actualizado para facilitar su implementación en futuros programas de inversión para la región paraguaya de la cuenca del río Pilcomayo y (ii) promover un programa de mejora de las capacidades institucionales enfocado en la gestión sostenible de los recursos hídricos y la gobernanza de cuencas hidrográficas.</t>
  </si>
  <si>
    <t>MIC/MEF</t>
  </si>
  <si>
    <t xml:space="preserve">Contribuir a acompañar y promover la implementación de la Hoja de Ruta de Transformación Digital en Salud, organizada en componentes de gobernanzas, infraestructura, infraestructura y datos en salud. Los recursos de la Cooperación Técnica financiarán actividades relacionadas con la consolidación y extensión de esfuerzos para lograr mayor interoperabilidad de los sistemas de información en el sector de salud pública. </t>
  </si>
  <si>
    <t>Apoyo a iniciativas y eventos de carácter internacional en Paraguay en el 2024</t>
  </si>
  <si>
    <t>Fortalecer el proceso de intercambio social, económico y cultural de América Latina y El Caribe, mediante el apoyo y coorganización de actividades preparatorias, centrales y eventos paralelos priorizados junto al Ministerio de Relacione Exteriores de Paraguay que forma parte de la agenda de la Presidencia Pro Tempore de Paraguay en el Mercosur y la 54° Asamblea General de la OEA a realizarse en Asunción en junio de 2024.</t>
  </si>
  <si>
    <t>Apoyo a la Secretaría Nacional de Cultura en el marco del proyecto “Sí al Patrimonio: Diseño y planificación para la salvaguardia urgente del Patrimonio Cultural Material del Paraguay</t>
  </si>
  <si>
    <t>Apoyar a la Secretaría Nacional de Cultura en el diseño y ejecución de un proyecto integral orientado a garantizar la conservación sostenible y la puesta en valor del patrimonio cultural material de la República del Paraguay para impulsar la identidad cultural, la memoria colectiva y el desarrollo socioeconómico del país.</t>
  </si>
  <si>
    <t>PNUP</t>
  </si>
  <si>
    <t>Apoyo a la Procuraduría General de la República para el desarrollo de acciones prioritarias que apunten a la eficiencia en el cumplimiento de su misión institucional</t>
  </si>
  <si>
    <t>Apoyar a la Procuraduría General de la República en el desarrollo de acciones prioritarias que apunten a la eficiencia en el cumplimiento de su misión institucional.</t>
  </si>
  <si>
    <t>Fortalecimiento del Instituto Técnico Superior de Formación para la Equidad “Tape Jojara”</t>
  </si>
  <si>
    <t>Fortalecer las capacidades del Instituto Técnico Superior de Formación para la Equidad “Tape Jojara” con el fin de promover la formación y enseñanza en temas de igualdad de oportunidades entre hombres y mujeres.</t>
  </si>
  <si>
    <t>AGPE</t>
  </si>
  <si>
    <t>Fortalecimiento de Capacidades de la Auditoría General del Poder Ejecutivo</t>
  </si>
  <si>
    <t>Fortalecer las capacidades institucionales de la Auditoría General del Poder Ejecutivo (AGPE) mediante la capacitación de su capital humano, la implementación de nuevas metodologías de trabajo y la mejora en los mecanismos de transferencia de conocimiento, con el objetivo de promover la rendición de cuentas y aumentar la transparencia pública.</t>
  </si>
  <si>
    <t>Pendiente</t>
  </si>
  <si>
    <t>Apoyo a la Secretaría Nacional de Turismo para la reactivación del turismo del Barrio Loma San Jerónimo del Centro Histórico de Asunción</t>
  </si>
  <si>
    <t>Apoyar la reactivación del turismo del Barrio Loma San Jerónimo del Centro Histórico de Asunción, a través de la revalorización del espacio urbano y la participación ciudadana para el fortalecimiento de la identidad cultural de la comunidad. transparencia pública.</t>
  </si>
  <si>
    <t>Desembolso a diciembre de 2024  (en USD)</t>
  </si>
  <si>
    <t>Saldo a desembolsar  a diciembre de 2024 (en USD)</t>
  </si>
  <si>
    <t>Apoyo a la República de Paraguay para fortalecer su posicionamiento y relación con los Estados Unidos de América</t>
  </si>
  <si>
    <t>Apoyar al gobierno de Paraguay en el fortalecimiento de sus relaciones con EE.UU. a los fines de incrementar los niveles de financiación estadounidense, la cooperación gubernamental y la inversión privada.</t>
  </si>
  <si>
    <t>Fortalecimiento de la agenda del gobierno para impulsar políticas públicas orientadas al desarrollo económico sostenible de la República del Paraguay</t>
  </si>
  <si>
    <t>Fortalecer la agenda del gobierno de la República del Paraguay para impulsar políticas públicas orientadas al desarrollo económico sostenible.</t>
  </si>
  <si>
    <t>Fortalecimiento del Capital Humano para el análisis, formulación, implementación y evaluación de políticas públicas.</t>
  </si>
  <si>
    <t>Fortalecer las capacidades del capital humano del Ministerio de Economía y Finanzas (MEF) - VEP para liderar la planificación, coordinación y ejecución de políticas públicas orientadas a lograr un desarrollo económico sostenible y equitativo en Paraguay.</t>
  </si>
  <si>
    <t>Fortalecimiento institucional del INCOOP en el proceso misional de fiscalización, control y supervisión de las cooperativas</t>
  </si>
  <si>
    <t>INCOOP</t>
  </si>
  <si>
    <t>Fortalecer las capacidades del Instituto Nacional de Cooperativismo (INCOOP) en su proceso misional de fiscalización, control y supervisión de las cooperativas en Paraguay.</t>
  </si>
  <si>
    <t>Apoyo para desarrollo de estudios para el diseño de refuerzo estructural del pavimento existente y elaboración de diseños y documentación complementaria requerida para la rehabilitación de la ruta py22; tramo Concepción - Vallemi.</t>
  </si>
  <si>
    <t>Apoyar al Ministerio de Obras públicas y Comunicaciones para el desarrollo de diseños y estudios complementarios necesarios para la rehabilitación de la Ruta PY 22, tramo Concepción - Vallemi (L=160 kilómetros).</t>
  </si>
  <si>
    <t>GLOBAL AMERICANS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</si>
</sst>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d\-yyyy"/>
    <numFmt numFmtId="171" formatCode="#,##0.00;\(#,##0.00\)"/>
    <numFmt numFmtId="172" formatCode="_ * #,##0.00_ ;_ * \-#,##0.00_ ;_ * &quot;-&quot;_ ;_ @_ "/>
    <numFmt numFmtId="173" formatCode="#,##0;\(#,##0\)"/>
  </numFmts>
  <fonts count="27"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1"/>
      <color theme="1"/>
      <name val="Calibri"/>
      <family val="2"/>
      <scheme val="minor"/>
    </font>
    <font>
      <sz val="8"/>
      <color rgb="FF222222"/>
      <name val="Arial"/>
      <family val="2"/>
    </font>
    <font>
      <sz val="10"/>
      <color rgb="FF222222"/>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indexed="8"/>
      <name val="Times New Roman"/>
      <family val="1"/>
    </font>
    <font>
      <b/>
      <sz val="10"/>
      <name val="Times New Roman"/>
      <family val="1"/>
    </font>
    <font>
      <sz val="10"/>
      <name val="Times New Roman"/>
      <family val="1"/>
    </font>
    <font>
      <sz val="10"/>
      <color rgb="FF222222"/>
      <name val="Times New Roman"/>
      <family val="1"/>
    </font>
    <font>
      <sz val="11"/>
      <color theme="1"/>
      <name val="Times New Roman"/>
      <family val="1"/>
    </font>
    <font>
      <b/>
      <u/>
      <sz val="10"/>
      <color theme="1"/>
      <name val="Times New Roman"/>
      <family val="1"/>
    </font>
    <font>
      <b/>
      <u/>
      <sz val="10"/>
      <name val="Times New Roman"/>
      <family val="1"/>
    </font>
    <font>
      <b/>
      <sz val="10"/>
      <color theme="0"/>
      <name val="Times New Roman"/>
      <family val="1"/>
    </font>
    <font>
      <u/>
      <sz val="10"/>
      <color rgb="FF0000FF"/>
      <name val="Times New Roman"/>
      <family val="1"/>
    </font>
    <font>
      <b/>
      <sz val="11"/>
      <color theme="1"/>
      <name val="Times New Roman"/>
      <family val="1"/>
    </font>
    <font>
      <sz val="11"/>
      <color rgb="FFFF0000"/>
      <name val="Calibri"/>
      <family val="2"/>
      <scheme val="minor"/>
    </font>
    <font>
      <sz val="10"/>
      <name val="Cambria"/>
      <family val="1"/>
      <scheme val="major"/>
    </font>
  </fonts>
  <fills count="1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66CC"/>
        <bgColor indexed="64"/>
      </patternFill>
    </fill>
    <fill>
      <patternFill patternType="solid">
        <fgColor rgb="FF002060"/>
        <bgColor indexed="64"/>
      </patternFill>
    </fill>
    <fill>
      <patternFill patternType="solid">
        <fgColor rgb="FFFF0000"/>
        <bgColor indexed="64"/>
      </patternFill>
    </fill>
    <fill>
      <patternFill patternType="solid">
        <fgColor rgb="FF0070C0"/>
        <bgColor indexed="64"/>
      </patternFill>
    </fill>
    <fill>
      <patternFill patternType="solid">
        <fgColor rgb="FFFFFF00"/>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4274B0"/>
      </left>
      <right style="thin">
        <color rgb="FF4274B0"/>
      </right>
      <top style="thin">
        <color rgb="FF4274B0"/>
      </top>
      <bottom style="thin">
        <color rgb="FF4274B0"/>
      </bottom>
      <diagonal/>
    </border>
  </borders>
  <cellStyleXfs count="11">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xf numFmtId="9" fontId="9" fillId="0" borderId="0" applyFont="0" applyFill="0" applyBorder="0" applyAlignment="0" applyProtection="0"/>
  </cellStyleXfs>
  <cellXfs count="565">
    <xf numFmtId="0" fontId="0" fillId="0" borderId="0" xfId="0"/>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8" borderId="3" xfId="0" applyFont="1" applyFill="1" applyBorder="1" applyAlignment="1">
      <alignment horizontal="center" vertical="center" wrapText="1"/>
    </xf>
    <xf numFmtId="166" fontId="6" fillId="8"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8" borderId="1" xfId="0" applyNumberFormat="1" applyFont="1" applyFill="1" applyBorder="1" applyAlignment="1">
      <alignment horizontal="center" vertical="center"/>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3" fontId="6" fillId="0" borderId="5" xfId="0" applyNumberFormat="1" applyFont="1" applyFill="1" applyBorder="1" applyAlignment="1">
      <alignment vertical="center"/>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0" fontId="6" fillId="0" borderId="1" xfId="0"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8" borderId="5" xfId="0" applyNumberFormat="1" applyFont="1" applyFill="1" applyBorder="1" applyAlignment="1">
      <alignment horizontal="center" vertical="center"/>
    </xf>
    <xf numFmtId="3" fontId="6" fillId="8" borderId="5" xfId="0" applyNumberFormat="1" applyFont="1" applyFill="1" applyBorder="1" applyAlignment="1">
      <alignment horizontal="right" vertical="center"/>
    </xf>
    <xf numFmtId="3" fontId="6" fillId="8" borderId="1" xfId="0" applyNumberFormat="1" applyFont="1" applyFill="1" applyBorder="1" applyAlignment="1">
      <alignment horizontal="right" vertical="center"/>
    </xf>
    <xf numFmtId="168" fontId="6" fillId="8" borderId="1" xfId="4" applyNumberFormat="1" applyFont="1" applyFill="1" applyBorder="1" applyAlignment="1">
      <alignment horizontal="right" vertical="center"/>
    </xf>
    <xf numFmtId="168" fontId="6" fillId="8" borderId="1" xfId="4" applyNumberFormat="1" applyFont="1" applyFill="1" applyBorder="1" applyAlignment="1">
      <alignment horizontal="right" vertical="center" wrapText="1"/>
    </xf>
    <xf numFmtId="0" fontId="6" fillId="8" borderId="1" xfId="0" applyFont="1" applyFill="1" applyBorder="1" applyAlignment="1" applyProtection="1">
      <alignment horizontal="center" vertical="center" wrapText="1"/>
    </xf>
    <xf numFmtId="168" fontId="6" fillId="8" borderId="5" xfId="4" applyNumberFormat="1" applyFont="1" applyFill="1" applyBorder="1" applyAlignment="1">
      <alignment horizontal="right" vertical="center"/>
    </xf>
    <xf numFmtId="15" fontId="6" fillId="9"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6" fillId="0" borderId="11" xfId="0" applyNumberFormat="1" applyFont="1" applyFill="1" applyBorder="1" applyAlignment="1">
      <alignment horizontal="right" vertical="center"/>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8"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68" fontId="6" fillId="0" borderId="2" xfId="4"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8" borderId="11" xfId="0" applyNumberFormat="1" applyFont="1" applyFill="1" applyBorder="1" applyAlignment="1">
      <alignment horizontal="center" vertical="center"/>
    </xf>
    <xf numFmtId="0" fontId="6" fillId="8"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8"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8"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8" borderId="5"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15" fontId="6" fillId="0" borderId="1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Border="1" applyAlignment="1">
      <alignment horizontal="center" vertical="center"/>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horizontal="right" vertical="center"/>
    </xf>
    <xf numFmtId="15" fontId="6" fillId="8"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15"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3" fontId="6" fillId="0" borderId="9" xfId="0" applyNumberFormat="1" applyFont="1" applyBorder="1" applyAlignment="1">
      <alignment vertical="center"/>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4" xfId="0" applyNumberFormat="1" applyFont="1" applyBorder="1" applyAlignment="1">
      <alignment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1"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9" borderId="11"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1" xfId="0" applyFont="1" applyBorder="1" applyAlignment="1">
      <alignment vertical="center" wrapText="1"/>
    </xf>
    <xf numFmtId="166" fontId="6" fillId="9" borderId="11" xfId="4" applyNumberFormat="1" applyFont="1" applyFill="1" applyBorder="1" applyAlignment="1">
      <alignment horizontal="center" vertical="center" wrapText="1"/>
    </xf>
    <xf numFmtId="0" fontId="5" fillId="0" borderId="11" xfId="0" applyFont="1" applyFill="1" applyBorder="1" applyAlignment="1">
      <alignment vertical="center"/>
    </xf>
    <xf numFmtId="171" fontId="10"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1" fillId="0" borderId="1" xfId="0" applyFont="1" applyFill="1" applyBorder="1" applyAlignment="1">
      <alignment vertical="center" wrapText="1"/>
    </xf>
    <xf numFmtId="171" fontId="11" fillId="0" borderId="1" xfId="0" applyNumberFormat="1" applyFont="1" applyFill="1" applyBorder="1" applyAlignment="1">
      <alignment horizontal="right" vertical="center"/>
    </xf>
    <xf numFmtId="0" fontId="0" fillId="0" borderId="1" xfId="0" applyBorder="1"/>
    <xf numFmtId="0" fontId="0" fillId="0" borderId="0" xfId="0" applyBorder="1"/>
    <xf numFmtId="2" fontId="5" fillId="0" borderId="0" xfId="0" applyNumberFormat="1" applyFont="1" applyFill="1" applyBorder="1" applyAlignment="1">
      <alignment horizontal="right" vertical="center"/>
    </xf>
    <xf numFmtId="0" fontId="5" fillId="0" borderId="5" xfId="0"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lignment vertical="center"/>
    </xf>
    <xf numFmtId="2" fontId="6" fillId="0" borderId="3" xfId="3" applyNumberFormat="1" applyFont="1" applyFill="1" applyBorder="1" applyAlignment="1">
      <alignment horizontal="right" vertical="center" wrapText="1"/>
    </xf>
    <xf numFmtId="0" fontId="6" fillId="0" borderId="3" xfId="0" applyFont="1" applyFill="1" applyBorder="1" applyAlignment="1">
      <alignment vertical="center"/>
    </xf>
    <xf numFmtId="1" fontId="6" fillId="0" borderId="7" xfId="0" applyNumberFormat="1" applyFont="1" applyFill="1" applyBorder="1" applyAlignment="1">
      <alignment horizontal="center" vertical="center"/>
    </xf>
    <xf numFmtId="0" fontId="5" fillId="0" borderId="3" xfId="0" applyFont="1" applyFill="1" applyBorder="1" applyAlignment="1">
      <alignment vertical="center"/>
    </xf>
    <xf numFmtId="169" fontId="6" fillId="8" borderId="6" xfId="0" applyNumberFormat="1" applyFont="1" applyFill="1" applyBorder="1" applyAlignment="1">
      <alignment horizontal="center" vertical="center" wrapText="1"/>
    </xf>
    <xf numFmtId="3" fontId="6" fillId="0" borderId="4" xfId="0" applyNumberFormat="1" applyFont="1" applyFill="1" applyBorder="1" applyAlignment="1">
      <alignment vertical="center"/>
    </xf>
    <xf numFmtId="1" fontId="7" fillId="3" borderId="4" xfId="0" applyNumberFormat="1" applyFont="1" applyFill="1" applyBorder="1" applyAlignment="1">
      <alignment horizontal="center" vertical="center" wrapText="1"/>
    </xf>
    <xf numFmtId="2" fontId="6" fillId="0" borderId="4" xfId="3" applyNumberFormat="1" applyFont="1" applyFill="1" applyBorder="1" applyAlignment="1">
      <alignment horizontal="right" vertical="center" wrapText="1"/>
    </xf>
    <xf numFmtId="3" fontId="7" fillId="0" borderId="4" xfId="0" applyNumberFormat="1" applyFont="1" applyFill="1" applyBorder="1" applyAlignment="1">
      <alignment horizontal="center"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0" borderId="4" xfId="0" applyFont="1" applyFill="1" applyBorder="1" applyAlignment="1">
      <alignment vertical="center"/>
    </xf>
    <xf numFmtId="41" fontId="6" fillId="0" borderId="5" xfId="9" applyFont="1" applyFill="1" applyBorder="1" applyAlignment="1">
      <alignment horizontal="right" vertical="center"/>
    </xf>
    <xf numFmtId="0" fontId="11" fillId="0" borderId="5" xfId="0" applyFont="1" applyFill="1" applyBorder="1" applyAlignment="1">
      <alignment vertical="center" wrapText="1"/>
    </xf>
    <xf numFmtId="41" fontId="5" fillId="11" borderId="5" xfId="9" applyFont="1" applyFill="1" applyBorder="1" applyAlignment="1">
      <alignment horizontal="right" vertical="center"/>
    </xf>
    <xf numFmtId="2" fontId="5" fillId="11" borderId="5" xfId="0" applyNumberFormat="1" applyFont="1" applyFill="1" applyBorder="1" applyAlignment="1">
      <alignment horizontal="right" vertical="center"/>
    </xf>
    <xf numFmtId="171" fontId="11" fillId="11" borderId="5"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169" fontId="6" fillId="8" borderId="13" xfId="0" applyNumberFormat="1" applyFont="1" applyFill="1" applyBorder="1" applyAlignment="1">
      <alignment horizontal="center" vertical="center" wrapText="1"/>
    </xf>
    <xf numFmtId="15" fontId="6" fillId="0" borderId="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3" fontId="7" fillId="0" borderId="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6" fillId="0" borderId="7" xfId="0" applyNumberFormat="1" applyFont="1" applyFill="1" applyBorder="1" applyAlignment="1">
      <alignment vertical="center"/>
    </xf>
    <xf numFmtId="0" fontId="6" fillId="8" borderId="13" xfId="0" applyFont="1" applyFill="1" applyBorder="1" applyAlignment="1">
      <alignment horizontal="center" vertical="center"/>
    </xf>
    <xf numFmtId="3" fontId="6" fillId="0" borderId="9"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2" fontId="6" fillId="0" borderId="7" xfId="3" applyNumberFormat="1" applyFont="1" applyFill="1" applyBorder="1" applyAlignment="1">
      <alignment horizontal="right" vertical="center" wrapText="1"/>
    </xf>
    <xf numFmtId="166" fontId="6" fillId="0" borderId="5" xfId="4" applyNumberFormat="1" applyFont="1" applyFill="1" applyBorder="1" applyAlignment="1">
      <alignment horizontal="center" vertical="center"/>
    </xf>
    <xf numFmtId="0" fontId="0" fillId="0" borderId="5" xfId="0" applyBorder="1"/>
    <xf numFmtId="171" fontId="11" fillId="0" borderId="5" xfId="0" applyNumberFormat="1" applyFont="1" applyFill="1" applyBorder="1" applyAlignment="1">
      <alignment horizontal="right" vertical="center"/>
    </xf>
    <xf numFmtId="0" fontId="5" fillId="0" borderId="0" xfId="0" applyFont="1" applyFill="1" applyBorder="1" applyAlignment="1">
      <alignment vertical="center"/>
    </xf>
    <xf numFmtId="0" fontId="5" fillId="0" borderId="5" xfId="0" applyFont="1" applyFill="1" applyBorder="1"/>
    <xf numFmtId="168" fontId="5" fillId="0" borderId="5" xfId="9" applyNumberFormat="1" applyFont="1" applyFill="1" applyBorder="1" applyAlignment="1">
      <alignment vertical="center"/>
    </xf>
    <xf numFmtId="41" fontId="5" fillId="0" borderId="5" xfId="9" applyFont="1" applyFill="1" applyBorder="1" applyAlignment="1">
      <alignment vertical="center"/>
    </xf>
    <xf numFmtId="168" fontId="6" fillId="0" borderId="1" xfId="9" applyNumberFormat="1" applyFont="1" applyFill="1" applyBorder="1" applyAlignment="1">
      <alignment horizontal="right" vertical="center"/>
    </xf>
    <xf numFmtId="0" fontId="0" fillId="0" borderId="0" xfId="0" applyFill="1"/>
    <xf numFmtId="168" fontId="6" fillId="0" borderId="1" xfId="9" applyNumberFormat="1" applyFont="1" applyFill="1" applyBorder="1" applyAlignment="1">
      <alignment horizontal="right" vertical="center" wrapText="1"/>
    </xf>
    <xf numFmtId="168" fontId="5" fillId="0" borderId="1" xfId="9" applyNumberFormat="1" applyFont="1" applyFill="1" applyBorder="1" applyAlignment="1">
      <alignment horizontal="right" vertical="center"/>
    </xf>
    <xf numFmtId="0" fontId="0" fillId="0" borderId="1" xfId="0" applyFill="1" applyBorder="1"/>
    <xf numFmtId="168" fontId="6" fillId="0" borderId="1" xfId="9"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9" fontId="17" fillId="0" borderId="1" xfId="0" applyNumberFormat="1" applyFont="1" applyFill="1" applyBorder="1" applyAlignment="1">
      <alignment horizontal="center" vertical="center" wrapText="1"/>
    </xf>
    <xf numFmtId="167" fontId="17" fillId="0" borderId="1" xfId="4" applyNumberFormat="1" applyFont="1" applyFill="1" applyBorder="1" applyAlignment="1">
      <alignment horizontal="center" vertical="center"/>
    </xf>
    <xf numFmtId="168" fontId="17" fillId="0" borderId="1" xfId="9" applyNumberFormat="1" applyFont="1" applyFill="1" applyBorder="1" applyAlignment="1">
      <alignment horizontal="right" vertical="center"/>
    </xf>
    <xf numFmtId="2" fontId="17" fillId="0" borderId="1" xfId="3" applyNumberFormat="1" applyFont="1" applyFill="1" applyBorder="1" applyAlignment="1">
      <alignment horizontal="right" vertical="center" wrapText="1"/>
    </xf>
    <xf numFmtId="41" fontId="17" fillId="0" borderId="1" xfId="9" applyFont="1" applyFill="1" applyBorder="1" applyAlignment="1">
      <alignment horizontal="right" vertical="center"/>
    </xf>
    <xf numFmtId="168" fontId="17" fillId="0" borderId="1" xfId="9" applyNumberFormat="1" applyFont="1" applyFill="1" applyBorder="1" applyAlignment="1">
      <alignment horizontal="right" vertical="center" wrapText="1"/>
    </xf>
    <xf numFmtId="0" fontId="14" fillId="0" borderId="1" xfId="0" applyFont="1" applyFill="1" applyBorder="1" applyAlignment="1">
      <alignment horizontal="center" vertical="center"/>
    </xf>
    <xf numFmtId="15"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66" fontId="17" fillId="0" borderId="1" xfId="4"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right" vertical="center"/>
    </xf>
    <xf numFmtId="41" fontId="14" fillId="0" borderId="1" xfId="9" applyFont="1" applyFill="1" applyBorder="1" applyAlignment="1">
      <alignment horizontal="right" vertical="center"/>
    </xf>
    <xf numFmtId="168" fontId="18" fillId="0" borderId="1" xfId="9" applyNumberFormat="1" applyFont="1" applyFill="1" applyBorder="1" applyAlignment="1">
      <alignment horizontal="right" vertical="center"/>
    </xf>
    <xf numFmtId="41" fontId="14" fillId="0" borderId="1" xfId="9" applyFont="1" applyFill="1" applyBorder="1" applyAlignment="1">
      <alignment vertical="center"/>
    </xf>
    <xf numFmtId="0" fontId="14" fillId="0" borderId="1" xfId="0" applyFont="1" applyFill="1" applyBorder="1" applyAlignment="1">
      <alignment vertical="center" wrapText="1"/>
    </xf>
    <xf numFmtId="172" fontId="14" fillId="0" borderId="1" xfId="9" applyNumberFormat="1" applyFont="1" applyFill="1" applyBorder="1" applyAlignment="1">
      <alignment horizontal="right" vertical="center"/>
    </xf>
    <xf numFmtId="0" fontId="19" fillId="0" borderId="0" xfId="0" applyFont="1"/>
    <xf numFmtId="0" fontId="14" fillId="0" borderId="0" xfId="0" applyFont="1" applyFill="1" applyBorder="1" applyAlignment="1">
      <alignment horizontal="left" vertical="center"/>
    </xf>
    <xf numFmtId="41" fontId="17" fillId="0" borderId="1" xfId="9" applyFont="1" applyFill="1" applyBorder="1" applyAlignment="1">
      <alignment vertical="center"/>
    </xf>
    <xf numFmtId="41" fontId="17" fillId="0" borderId="1" xfId="9" applyFont="1" applyFill="1" applyBorder="1" applyAlignment="1">
      <alignment horizontal="right" vertical="center" wrapText="1"/>
    </xf>
    <xf numFmtId="15" fontId="17" fillId="0" borderId="0"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66" fontId="17" fillId="0" borderId="1" xfId="4" applyNumberFormat="1" applyFont="1" applyFill="1" applyBorder="1" applyAlignment="1">
      <alignment horizontal="left" vertical="center" wrapText="1"/>
    </xf>
    <xf numFmtId="0" fontId="17" fillId="0" borderId="1" xfId="0" applyFont="1" applyBorder="1"/>
    <xf numFmtId="1" fontId="17" fillId="0" borderId="1" xfId="0" applyNumberFormat="1" applyFont="1" applyBorder="1" applyAlignment="1">
      <alignment horizontal="center" vertical="center"/>
    </xf>
    <xf numFmtId="168" fontId="17" fillId="0" borderId="1" xfId="4" applyNumberFormat="1" applyFont="1" applyFill="1" applyBorder="1" applyAlignment="1">
      <alignment horizontal="right" vertical="center"/>
    </xf>
    <xf numFmtId="3" fontId="17" fillId="0" borderId="1" xfId="6" applyNumberFormat="1" applyFont="1" applyFill="1" applyBorder="1" applyAlignment="1">
      <alignment horizontal="right" vertical="center" wrapText="1"/>
    </xf>
    <xf numFmtId="169" fontId="17" fillId="0" borderId="1" xfId="3" applyNumberFormat="1" applyFont="1" applyFill="1" applyBorder="1" applyAlignment="1">
      <alignment horizontal="right" vertical="center" wrapText="1"/>
    </xf>
    <xf numFmtId="0" fontId="14" fillId="0" borderId="0" xfId="0" applyFont="1"/>
    <xf numFmtId="0" fontId="17" fillId="0" borderId="3" xfId="0" applyFont="1" applyFill="1" applyBorder="1" applyAlignment="1">
      <alignment horizontal="center" vertical="center" wrapText="1"/>
    </xf>
    <xf numFmtId="168" fontId="17" fillId="0" borderId="5" xfId="4" applyNumberFormat="1" applyFont="1" applyFill="1" applyBorder="1" applyAlignment="1">
      <alignment horizontal="right" vertical="center"/>
    </xf>
    <xf numFmtId="2" fontId="17" fillId="0" borderId="5" xfId="3"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15"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66" fontId="17" fillId="0" borderId="2" xfId="4" applyNumberFormat="1" applyFont="1" applyFill="1" applyBorder="1" applyAlignment="1">
      <alignment horizontal="center" vertical="center" wrapText="1"/>
    </xf>
    <xf numFmtId="166" fontId="17" fillId="0" borderId="2" xfId="4" applyNumberFormat="1" applyFont="1" applyFill="1" applyBorder="1" applyAlignment="1">
      <alignment horizontal="left" vertical="center" wrapText="1"/>
    </xf>
    <xf numFmtId="0" fontId="17" fillId="0" borderId="10" xfId="0" applyFont="1" applyFill="1" applyBorder="1" applyAlignment="1">
      <alignment horizontal="center" vertical="center" wrapText="1"/>
    </xf>
    <xf numFmtId="168" fontId="17" fillId="0" borderId="11" xfId="4" applyNumberFormat="1" applyFont="1" applyFill="1" applyBorder="1" applyAlignment="1">
      <alignment horizontal="right" vertical="center"/>
    </xf>
    <xf numFmtId="3" fontId="17" fillId="0" borderId="2" xfId="6" applyNumberFormat="1" applyFont="1" applyFill="1" applyBorder="1" applyAlignment="1">
      <alignment horizontal="right" vertical="center" wrapText="1"/>
    </xf>
    <xf numFmtId="2" fontId="17" fillId="0" borderId="11" xfId="3" applyNumberFormat="1" applyFont="1" applyFill="1" applyBorder="1" applyAlignment="1">
      <alignment horizontal="right" vertical="center" wrapText="1"/>
    </xf>
    <xf numFmtId="169" fontId="17" fillId="0" borderId="2" xfId="3" applyNumberFormat="1" applyFont="1" applyFill="1" applyBorder="1" applyAlignment="1">
      <alignment horizontal="right" vertical="center" wrapText="1"/>
    </xf>
    <xf numFmtId="0" fontId="17" fillId="0" borderId="5" xfId="0"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166" fontId="17" fillId="0" borderId="5" xfId="4" applyNumberFormat="1" applyFont="1" applyFill="1" applyBorder="1" applyAlignment="1">
      <alignment horizontal="center" vertical="center" wrapText="1"/>
    </xf>
    <xf numFmtId="166" fontId="17" fillId="0" borderId="5" xfId="4" applyNumberFormat="1" applyFont="1" applyFill="1" applyBorder="1" applyAlignment="1">
      <alignment horizontal="left" vertical="center" wrapText="1"/>
    </xf>
    <xf numFmtId="0" fontId="17" fillId="0" borderId="7" xfId="0" applyFont="1" applyFill="1" applyBorder="1" applyAlignment="1">
      <alignment horizontal="center" vertical="center" wrapText="1"/>
    </xf>
    <xf numFmtId="168" fontId="17" fillId="0" borderId="5" xfId="4" applyNumberFormat="1" applyFont="1" applyFill="1" applyBorder="1" applyAlignment="1">
      <alignment horizontal="right" vertical="center" wrapText="1"/>
    </xf>
    <xf numFmtId="3" fontId="17" fillId="0" borderId="5" xfId="6" applyNumberFormat="1" applyFont="1" applyFill="1" applyBorder="1" applyAlignment="1">
      <alignment horizontal="right" vertical="center" wrapText="1"/>
    </xf>
    <xf numFmtId="169" fontId="17" fillId="0" borderId="5" xfId="3" applyNumberFormat="1" applyFont="1" applyFill="1" applyBorder="1" applyAlignment="1">
      <alignment horizontal="right" vertical="center" wrapText="1"/>
    </xf>
    <xf numFmtId="168" fontId="17" fillId="0" borderId="2" xfId="4" applyNumberFormat="1" applyFont="1" applyFill="1" applyBorder="1" applyAlignment="1">
      <alignment horizontal="right" vertical="center" wrapText="1"/>
    </xf>
    <xf numFmtId="168" fontId="17" fillId="0" borderId="1" xfId="4" applyNumberFormat="1" applyFont="1" applyFill="1" applyBorder="1" applyAlignment="1">
      <alignment horizontal="right" vertical="center" wrapText="1"/>
    </xf>
    <xf numFmtId="0" fontId="22"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xf>
    <xf numFmtId="1" fontId="22" fillId="12" borderId="1" xfId="3" applyNumberFormat="1" applyFont="1" applyFill="1" applyBorder="1" applyAlignment="1">
      <alignment horizontal="center" vertical="center" wrapText="1"/>
    </xf>
    <xf numFmtId="2" fontId="22" fillId="12" borderId="1" xfId="3"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3" fontId="22" fillId="12" borderId="1" xfId="0" applyNumberFormat="1" applyFont="1" applyFill="1" applyBorder="1" applyAlignment="1">
      <alignment horizontal="center" vertical="center" wrapText="1"/>
    </xf>
    <xf numFmtId="1" fontId="22" fillId="12"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xf numFmtId="0" fontId="14" fillId="0" borderId="5"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right" vertical="center"/>
    </xf>
    <xf numFmtId="3" fontId="17" fillId="0" borderId="1" xfId="0" applyNumberFormat="1" applyFont="1" applyFill="1" applyBorder="1" applyAlignment="1">
      <alignment vertical="center"/>
    </xf>
    <xf numFmtId="166" fontId="17" fillId="8" borderId="3" xfId="4" applyNumberFormat="1" applyFont="1" applyFill="1" applyBorder="1" applyAlignment="1">
      <alignment horizontal="center" vertical="center" wrapText="1"/>
    </xf>
    <xf numFmtId="0" fontId="17" fillId="0" borderId="5" xfId="0" applyFont="1" applyFill="1" applyBorder="1" applyAlignment="1">
      <alignment vertical="center" wrapText="1"/>
    </xf>
    <xf numFmtId="169" fontId="17" fillId="0" borderId="7" xfId="0" applyNumberFormat="1" applyFont="1" applyFill="1" applyBorder="1" applyAlignment="1">
      <alignment horizontal="center" vertical="center" wrapText="1"/>
    </xf>
    <xf numFmtId="0" fontId="17" fillId="0" borderId="1" xfId="0" applyFont="1" applyBorder="1" applyAlignment="1">
      <alignment vertical="center" wrapText="1"/>
    </xf>
    <xf numFmtId="1" fontId="17"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Border="1" applyAlignment="1">
      <alignment horizontal="right" vertical="center" wrapText="1"/>
    </xf>
    <xf numFmtId="3" fontId="17" fillId="0" borderId="1" xfId="0" applyNumberFormat="1" applyFont="1" applyFill="1" applyBorder="1" applyAlignment="1">
      <alignment horizontal="right" vertical="center" wrapText="1"/>
    </xf>
    <xf numFmtId="3" fontId="17" fillId="0" borderId="1" xfId="3" applyNumberFormat="1" applyFont="1" applyFill="1" applyBorder="1" applyAlignment="1">
      <alignment horizontal="right" vertical="center" wrapText="1"/>
    </xf>
    <xf numFmtId="166" fontId="17" fillId="0" borderId="3" xfId="4" applyNumberFormat="1" applyFont="1" applyFill="1" applyBorder="1" applyAlignment="1">
      <alignment horizontal="center" vertical="center" wrapText="1"/>
    </xf>
    <xf numFmtId="1" fontId="17" fillId="0" borderId="1" xfId="0" applyNumberFormat="1" applyFont="1" applyBorder="1" applyAlignment="1">
      <alignment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lignment vertical="center" wrapText="1"/>
    </xf>
    <xf numFmtId="0" fontId="17" fillId="0" borderId="5" xfId="0" applyFont="1" applyBorder="1" applyAlignment="1">
      <alignment vertical="center" wrapText="1"/>
    </xf>
    <xf numFmtId="15" fontId="17" fillId="0" borderId="5" xfId="0" applyNumberFormat="1" applyFont="1" applyFill="1" applyBorder="1" applyAlignment="1">
      <alignment horizontal="center" vertical="center"/>
    </xf>
    <xf numFmtId="1" fontId="17" fillId="0" borderId="5" xfId="0" applyNumberFormat="1" applyFont="1" applyBorder="1" applyAlignment="1">
      <alignment vertical="center" wrapText="1"/>
    </xf>
    <xf numFmtId="0" fontId="17" fillId="8" borderId="1" xfId="0" applyFont="1" applyFill="1" applyBorder="1" applyAlignment="1">
      <alignment horizontal="left" vertical="center" wrapText="1"/>
    </xf>
    <xf numFmtId="1" fontId="17" fillId="0" borderId="5"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5" xfId="0" applyNumberFormat="1" applyFont="1" applyFill="1" applyBorder="1" applyAlignment="1">
      <alignment horizontal="center" vertical="center"/>
    </xf>
    <xf numFmtId="3" fontId="17" fillId="0" borderId="5" xfId="0" applyNumberFormat="1" applyFont="1" applyFill="1" applyBorder="1" applyAlignment="1">
      <alignment horizontal="right" vertical="center"/>
    </xf>
    <xf numFmtId="0" fontId="17" fillId="0" borderId="5" xfId="0" applyFont="1" applyBorder="1" applyAlignment="1">
      <alignment horizontal="right" vertical="center" wrapText="1"/>
    </xf>
    <xf numFmtId="3" fontId="17" fillId="0" borderId="5" xfId="0" applyNumberFormat="1" applyFont="1" applyFill="1" applyBorder="1" applyAlignment="1">
      <alignment horizontal="right" vertical="center" wrapText="1"/>
    </xf>
    <xf numFmtId="167" fontId="17" fillId="0" borderId="1" xfId="0" applyNumberFormat="1" applyFont="1" applyFill="1" applyBorder="1" applyAlignment="1">
      <alignment horizontal="center" vertical="center"/>
    </xf>
    <xf numFmtId="3" fontId="17" fillId="0" borderId="1" xfId="0" applyNumberFormat="1" applyFont="1" applyBorder="1"/>
    <xf numFmtId="3" fontId="17" fillId="0" borderId="1" xfId="0" applyNumberFormat="1" applyFont="1" applyBorder="1" applyAlignment="1">
      <alignment vertical="top" wrapText="1"/>
    </xf>
    <xf numFmtId="0" fontId="17" fillId="0" borderId="1" xfId="0" applyFont="1" applyBorder="1" applyAlignment="1">
      <alignment wrapText="1"/>
    </xf>
    <xf numFmtId="1" fontId="17" fillId="0" borderId="5" xfId="0" applyNumberFormat="1" applyFont="1" applyFill="1" applyBorder="1" applyAlignment="1">
      <alignment horizontal="center" vertical="center" wrapText="1"/>
    </xf>
    <xf numFmtId="0" fontId="17" fillId="0" borderId="5" xfId="0" applyFont="1" applyBorder="1" applyAlignment="1">
      <alignment horizontal="right"/>
    </xf>
    <xf numFmtId="3" fontId="17" fillId="0" borderId="5" xfId="3" applyNumberFormat="1" applyFont="1" applyFill="1" applyBorder="1" applyAlignment="1">
      <alignment horizontal="right" vertical="center" wrapText="1"/>
    </xf>
    <xf numFmtId="166" fontId="17" fillId="0" borderId="10" xfId="4" applyNumberFormat="1" applyFont="1" applyFill="1" applyBorder="1" applyAlignment="1">
      <alignment horizontal="center" vertical="center" wrapText="1"/>
    </xf>
    <xf numFmtId="0" fontId="17" fillId="0" borderId="2" xfId="0" applyFont="1" applyFill="1" applyBorder="1" applyAlignment="1">
      <alignment vertical="center" wrapText="1"/>
    </xf>
    <xf numFmtId="169" fontId="17" fillId="0" borderId="10" xfId="0" applyNumberFormat="1" applyFont="1" applyFill="1" applyBorder="1" applyAlignment="1">
      <alignment horizontal="center" vertical="center" wrapText="1"/>
    </xf>
    <xf numFmtId="15" fontId="17" fillId="0" borderId="2" xfId="0" applyNumberFormat="1" applyFont="1" applyFill="1" applyBorder="1" applyAlignment="1">
      <alignment horizontal="center" vertical="center"/>
    </xf>
    <xf numFmtId="1" fontId="17" fillId="0" borderId="11" xfId="0" applyNumberFormat="1" applyFont="1" applyFill="1" applyBorder="1" applyAlignment="1">
      <alignment horizontal="center" vertical="center" wrapText="1"/>
    </xf>
    <xf numFmtId="3" fontId="17" fillId="0" borderId="11" xfId="0" applyNumberFormat="1" applyFont="1" applyFill="1" applyBorder="1" applyAlignment="1">
      <alignment horizontal="right" vertical="center"/>
    </xf>
    <xf numFmtId="0" fontId="17" fillId="0" borderId="2" xfId="0" applyFont="1" applyBorder="1" applyAlignment="1">
      <alignment horizontal="right" vertical="center" wrapText="1"/>
    </xf>
    <xf numFmtId="3" fontId="17" fillId="0" borderId="2" xfId="0" applyNumberFormat="1" applyFont="1" applyFill="1" applyBorder="1" applyAlignment="1">
      <alignment horizontal="right" vertical="center" wrapText="1"/>
    </xf>
    <xf numFmtId="3" fontId="17" fillId="0" borderId="2" xfId="3" applyNumberFormat="1" applyFont="1" applyFill="1" applyBorder="1" applyAlignment="1">
      <alignment horizontal="right" vertical="center" wrapText="1"/>
    </xf>
    <xf numFmtId="169" fontId="17" fillId="0" borderId="3" xfId="0" applyNumberFormat="1" applyFont="1" applyFill="1" applyBorder="1" applyAlignment="1">
      <alignment horizontal="center" vertical="center" wrapText="1"/>
    </xf>
    <xf numFmtId="0" fontId="17" fillId="0" borderId="1" xfId="0" applyFont="1" applyBorder="1" applyAlignment="1">
      <alignment horizontal="right"/>
    </xf>
    <xf numFmtId="0" fontId="17" fillId="8" borderId="3" xfId="0" applyFont="1" applyFill="1" applyBorder="1" applyAlignment="1">
      <alignment horizontal="center" vertical="center" wrapText="1"/>
    </xf>
    <xf numFmtId="0" fontId="17" fillId="0" borderId="1" xfId="0" applyFont="1" applyFill="1" applyBorder="1" applyAlignment="1">
      <alignment horizontal="center" vertical="center"/>
    </xf>
    <xf numFmtId="3" fontId="17" fillId="0" borderId="1" xfId="0" applyNumberFormat="1" applyFont="1" applyBorder="1" applyAlignment="1">
      <alignment vertical="center"/>
    </xf>
    <xf numFmtId="166" fontId="17" fillId="8" borderId="10" xfId="4"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2" xfId="0" applyFont="1" applyBorder="1" applyAlignment="1">
      <alignment horizontal="right"/>
    </xf>
    <xf numFmtId="15" fontId="17" fillId="8"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5" fontId="17" fillId="0" borderId="6" xfId="0" applyNumberFormat="1"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6" xfId="0" applyFont="1" applyBorder="1" applyAlignment="1">
      <alignment horizontal="center" vertical="center"/>
    </xf>
    <xf numFmtId="166" fontId="17" fillId="8" borderId="7" xfId="4" applyNumberFormat="1" applyFont="1" applyFill="1" applyBorder="1" applyAlignment="1">
      <alignment horizontal="center" vertical="center" wrapText="1"/>
    </xf>
    <xf numFmtId="1" fontId="17" fillId="0" borderId="5" xfId="0" applyNumberFormat="1" applyFont="1" applyBorder="1" applyAlignment="1">
      <alignment horizontal="center" vertical="center"/>
    </xf>
    <xf numFmtId="0" fontId="17" fillId="0" borderId="3" xfId="0" applyFont="1" applyBorder="1" applyAlignment="1">
      <alignment horizontal="center" vertical="center"/>
    </xf>
    <xf numFmtId="1" fontId="17" fillId="0" borderId="0"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0" fontId="17" fillId="8" borderId="1" xfId="0" applyFont="1" applyFill="1" applyBorder="1" applyAlignment="1">
      <alignment vertical="center" wrapText="1"/>
    </xf>
    <xf numFmtId="1" fontId="17" fillId="8" borderId="5" xfId="0" applyNumberFormat="1" applyFont="1" applyFill="1" applyBorder="1" applyAlignment="1">
      <alignment horizontal="center" vertical="center"/>
    </xf>
    <xf numFmtId="3" fontId="17" fillId="8" borderId="5" xfId="0" applyNumberFormat="1" applyFont="1" applyFill="1" applyBorder="1" applyAlignment="1">
      <alignment horizontal="right" vertical="center"/>
    </xf>
    <xf numFmtId="0" fontId="17" fillId="8" borderId="1" xfId="0" applyFont="1" applyFill="1" applyBorder="1" applyAlignment="1">
      <alignment horizontal="right"/>
    </xf>
    <xf numFmtId="168" fontId="17" fillId="8" borderId="1" xfId="4" applyNumberFormat="1" applyFont="1" applyFill="1" applyBorder="1" applyAlignment="1">
      <alignment horizontal="right" vertical="center" wrapText="1"/>
    </xf>
    <xf numFmtId="169" fontId="17" fillId="0" borderId="1" xfId="0" applyNumberFormat="1" applyFont="1" applyFill="1" applyBorder="1" applyAlignment="1">
      <alignment vertical="center" wrapText="1"/>
    </xf>
    <xf numFmtId="169" fontId="17" fillId="0" borderId="3" xfId="0" applyNumberFormat="1" applyFont="1" applyFill="1" applyBorder="1" applyAlignment="1">
      <alignment vertical="center" wrapText="1"/>
    </xf>
    <xf numFmtId="168" fontId="17" fillId="8" borderId="5" xfId="4" applyNumberFormat="1" applyFont="1" applyFill="1" applyBorder="1" applyAlignment="1">
      <alignment horizontal="right" vertical="center"/>
    </xf>
    <xf numFmtId="169" fontId="17" fillId="0" borderId="1" xfId="3" applyNumberFormat="1" applyFont="1" applyFill="1" applyBorder="1" applyAlignment="1">
      <alignment vertical="center" wrapText="1"/>
    </xf>
    <xf numFmtId="37" fontId="17" fillId="0" borderId="1" xfId="3" applyNumberFormat="1"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 xfId="0" applyFont="1" applyFill="1" applyBorder="1"/>
    <xf numFmtId="3" fontId="17" fillId="0" borderId="1" xfId="0" applyNumberFormat="1" applyFont="1" applyBorder="1" applyAlignment="1">
      <alignment horizontal="right" vertical="center"/>
    </xf>
    <xf numFmtId="0" fontId="17"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5" fontId="17" fillId="0" borderId="13" xfId="0" applyNumberFormat="1" applyFont="1" applyFill="1" applyBorder="1" applyAlignment="1">
      <alignment horizontal="center" vertical="center"/>
    </xf>
    <xf numFmtId="0" fontId="17" fillId="0" borderId="0" xfId="0" applyFont="1" applyBorder="1" applyAlignment="1">
      <alignment horizontal="center" vertical="center"/>
    </xf>
    <xf numFmtId="169" fontId="17" fillId="0" borderId="5" xfId="0" applyNumberFormat="1" applyFont="1" applyFill="1" applyBorder="1" applyAlignment="1">
      <alignment horizontal="center" vertical="center" wrapText="1"/>
    </xf>
    <xf numFmtId="167" fontId="17" fillId="0" borderId="5" xfId="4" applyNumberFormat="1" applyFont="1" applyFill="1" applyBorder="1" applyAlignment="1">
      <alignment horizontal="center" vertical="center"/>
    </xf>
    <xf numFmtId="3" fontId="17" fillId="0" borderId="5" xfId="0" applyNumberFormat="1" applyFont="1" applyBorder="1" applyAlignment="1">
      <alignment vertical="center"/>
    </xf>
    <xf numFmtId="0" fontId="15" fillId="3" borderId="5" xfId="0"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xf>
    <xf numFmtId="3" fontId="17" fillId="0" borderId="1" xfId="0" applyNumberFormat="1" applyFont="1" applyFill="1" applyBorder="1" applyAlignment="1">
      <alignment horizontal="center" vertical="center"/>
    </xf>
    <xf numFmtId="15" fontId="17" fillId="0" borderId="13"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5" fontId="17" fillId="0" borderId="12" xfId="0" applyNumberFormat="1" applyFont="1" applyFill="1" applyBorder="1" applyAlignment="1">
      <alignment horizontal="center" vertical="center"/>
    </xf>
    <xf numFmtId="167" fontId="17" fillId="0" borderId="2" xfId="4"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xf>
    <xf numFmtId="3" fontId="17" fillId="0" borderId="2" xfId="0" applyNumberFormat="1" applyFont="1" applyBorder="1" applyAlignment="1">
      <alignment vertical="center"/>
    </xf>
    <xf numFmtId="2" fontId="17" fillId="0" borderId="2" xfId="3" applyNumberFormat="1" applyFont="1" applyFill="1" applyBorder="1" applyAlignment="1">
      <alignment horizontal="right" vertical="center" wrapText="1"/>
    </xf>
    <xf numFmtId="3" fontId="17" fillId="0" borderId="2" xfId="0" applyNumberFormat="1" applyFont="1" applyFill="1" applyBorder="1" applyAlignment="1">
      <alignment vertical="center"/>
    </xf>
    <xf numFmtId="0" fontId="14" fillId="0"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23" fillId="8" borderId="1" xfId="0" applyFont="1" applyFill="1" applyBorder="1" applyAlignment="1">
      <alignment horizontal="center" vertical="top"/>
    </xf>
    <xf numFmtId="0" fontId="14" fillId="8" borderId="1" xfId="0" applyFont="1" applyFill="1" applyBorder="1"/>
    <xf numFmtId="170" fontId="18" fillId="8" borderId="1" xfId="0" applyNumberFormat="1" applyFont="1" applyFill="1" applyBorder="1" applyAlignment="1">
      <alignment horizontal="center" vertical="top"/>
    </xf>
    <xf numFmtId="166" fontId="17" fillId="8" borderId="1" xfId="4" applyNumberFormat="1"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center" vertical="center"/>
    </xf>
    <xf numFmtId="0" fontId="23" fillId="8" borderId="0" xfId="0" applyFont="1" applyFill="1" applyBorder="1" applyAlignment="1">
      <alignment horizontal="center" vertical="top"/>
    </xf>
    <xf numFmtId="0" fontId="14" fillId="8" borderId="0" xfId="0" applyFont="1" applyFill="1" applyBorder="1"/>
    <xf numFmtId="170" fontId="18" fillId="8" borderId="0" xfId="0" applyNumberFormat="1" applyFont="1" applyFill="1" applyBorder="1" applyAlignment="1">
      <alignment horizontal="center" vertical="top"/>
    </xf>
    <xf numFmtId="15" fontId="17" fillId="0" borderId="15" xfId="0" applyNumberFormat="1" applyFont="1" applyFill="1" applyBorder="1" applyAlignment="1">
      <alignment horizontal="center" vertical="center" wrapText="1"/>
    </xf>
    <xf numFmtId="0" fontId="14" fillId="8" borderId="2" xfId="0" applyFont="1" applyFill="1" applyBorder="1"/>
    <xf numFmtId="15" fontId="17" fillId="0" borderId="15" xfId="0" applyNumberFormat="1" applyFont="1" applyBorder="1" applyAlignment="1">
      <alignment horizontal="center" vertical="center" wrapText="1"/>
    </xf>
    <xf numFmtId="0" fontId="14" fillId="8" borderId="2" xfId="0" applyFont="1" applyFill="1" applyBorder="1" applyAlignment="1">
      <alignment horizontal="center" vertical="center"/>
    </xf>
    <xf numFmtId="170" fontId="18" fillId="8" borderId="2" xfId="0" applyNumberFormat="1" applyFont="1" applyFill="1" applyBorder="1" applyAlignment="1">
      <alignment horizontal="center" vertical="top"/>
    </xf>
    <xf numFmtId="0" fontId="24" fillId="0" borderId="0" xfId="0" applyFont="1"/>
    <xf numFmtId="0" fontId="12" fillId="0" borderId="0" xfId="0" applyFont="1"/>
    <xf numFmtId="0" fontId="13" fillId="0" borderId="0" xfId="0" applyFont="1"/>
    <xf numFmtId="0" fontId="25" fillId="13" borderId="0" xfId="0" applyFont="1" applyFill="1"/>
    <xf numFmtId="0" fontId="0" fillId="14" borderId="0" xfId="0" applyFill="1"/>
    <xf numFmtId="0" fontId="19" fillId="13" borderId="0" xfId="0" applyFont="1" applyFill="1"/>
    <xf numFmtId="0" fontId="19" fillId="14" borderId="0" xfId="0" applyFont="1" applyFill="1"/>
    <xf numFmtId="0" fontId="24" fillId="0" borderId="0" xfId="0" applyFont="1" applyAlignment="1">
      <alignment vertical="center"/>
    </xf>
    <xf numFmtId="0" fontId="19" fillId="0" borderId="0" xfId="0" applyFont="1" applyAlignment="1">
      <alignment horizontal="left" vertical="center"/>
    </xf>
    <xf numFmtId="15" fontId="26" fillId="0" borderId="2" xfId="0" applyNumberFormat="1" applyFont="1" applyFill="1" applyBorder="1" applyAlignment="1">
      <alignment horizontal="center" vertical="center" wrapText="1"/>
    </xf>
    <xf numFmtId="0" fontId="14" fillId="15" borderId="1" xfId="0" applyFont="1" applyFill="1" applyBorder="1" applyAlignment="1">
      <alignment horizontal="center" vertical="center"/>
    </xf>
    <xf numFmtId="15" fontId="17" fillId="15" borderId="1" xfId="0" applyNumberFormat="1" applyFont="1" applyFill="1" applyBorder="1" applyAlignment="1">
      <alignment horizontal="center" vertical="center" wrapText="1"/>
    </xf>
    <xf numFmtId="0" fontId="0" fillId="15" borderId="1" xfId="0" applyFill="1" applyBorder="1"/>
    <xf numFmtId="166" fontId="17" fillId="15" borderId="1" xfId="4" applyNumberFormat="1" applyFont="1" applyFill="1" applyBorder="1" applyAlignment="1">
      <alignment horizontal="center" vertical="center" wrapText="1"/>
    </xf>
    <xf numFmtId="0" fontId="14" fillId="15" borderId="1" xfId="0" applyFont="1" applyFill="1" applyBorder="1" applyAlignment="1">
      <alignment horizontal="left" vertical="center" wrapText="1"/>
    </xf>
    <xf numFmtId="0" fontId="18" fillId="15" borderId="1" xfId="0" applyFont="1" applyFill="1" applyBorder="1" applyAlignment="1">
      <alignment vertical="center" wrapText="1"/>
    </xf>
    <xf numFmtId="169" fontId="17" fillId="15" borderId="1" xfId="0" applyNumberFormat="1" applyFont="1" applyFill="1" applyBorder="1" applyAlignment="1">
      <alignment horizontal="center" vertical="center" wrapText="1"/>
    </xf>
    <xf numFmtId="41" fontId="14" fillId="15" borderId="1" xfId="9" applyFont="1" applyFill="1" applyBorder="1" applyAlignment="1">
      <alignment horizontal="right" vertical="center"/>
    </xf>
    <xf numFmtId="0" fontId="5" fillId="15" borderId="1" xfId="0" applyFont="1" applyFill="1" applyBorder="1" applyAlignment="1">
      <alignment horizontal="center" vertical="center"/>
    </xf>
    <xf numFmtId="2" fontId="14" fillId="15" borderId="1" xfId="0" applyNumberFormat="1" applyFont="1" applyFill="1" applyBorder="1" applyAlignment="1">
      <alignment horizontal="right" vertical="center"/>
    </xf>
    <xf numFmtId="168" fontId="18" fillId="15" borderId="1" xfId="9" applyNumberFormat="1" applyFont="1" applyFill="1" applyBorder="1" applyAlignment="1">
      <alignment horizontal="right" vertical="center"/>
    </xf>
    <xf numFmtId="15" fontId="17" fillId="15" borderId="1" xfId="0" applyNumberFormat="1" applyFont="1" applyFill="1" applyBorder="1" applyAlignment="1">
      <alignment horizontal="center" vertical="center"/>
    </xf>
    <xf numFmtId="0" fontId="17" fillId="15" borderId="1" xfId="0" applyFont="1" applyFill="1" applyBorder="1" applyAlignment="1">
      <alignment horizontal="center" vertical="center" wrapText="1"/>
    </xf>
    <xf numFmtId="0" fontId="17" fillId="15" borderId="1" xfId="0" applyFont="1" applyFill="1" applyBorder="1" applyAlignment="1">
      <alignment horizontal="left" vertical="center" wrapText="1"/>
    </xf>
    <xf numFmtId="167" fontId="17" fillId="15" borderId="1" xfId="4" applyNumberFormat="1" applyFont="1" applyFill="1" applyBorder="1" applyAlignment="1">
      <alignment horizontal="center" vertical="center"/>
    </xf>
    <xf numFmtId="168" fontId="17" fillId="15" borderId="1" xfId="9" applyNumberFormat="1" applyFont="1" applyFill="1" applyBorder="1" applyAlignment="1">
      <alignment horizontal="right" vertical="center"/>
    </xf>
    <xf numFmtId="2" fontId="17" fillId="15" borderId="1" xfId="3" applyNumberFormat="1" applyFont="1" applyFill="1" applyBorder="1" applyAlignment="1">
      <alignment horizontal="right" vertical="center" wrapText="1"/>
    </xf>
    <xf numFmtId="41" fontId="17" fillId="15" borderId="1" xfId="9" applyFont="1" applyFill="1" applyBorder="1" applyAlignment="1">
      <alignment horizontal="right" vertical="center"/>
    </xf>
    <xf numFmtId="168" fontId="14" fillId="15" borderId="1" xfId="9"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15" borderId="0" xfId="0" applyFont="1" applyFill="1" applyBorder="1" applyAlignment="1">
      <alignment horizontal="center" vertical="center"/>
    </xf>
    <xf numFmtId="0" fontId="14" fillId="15" borderId="2" xfId="0" applyFont="1" applyFill="1" applyBorder="1" applyAlignment="1">
      <alignment horizontal="center" vertical="center"/>
    </xf>
    <xf numFmtId="0" fontId="14" fillId="15" borderId="4" xfId="0" applyFont="1" applyFill="1" applyBorder="1" applyAlignment="1">
      <alignment horizontal="center" vertical="center"/>
    </xf>
    <xf numFmtId="0" fontId="14" fillId="0" borderId="0" xfId="0" applyFont="1" applyFill="1" applyBorder="1" applyAlignment="1">
      <alignment horizontal="center" vertical="center" wrapText="1"/>
    </xf>
    <xf numFmtId="166" fontId="17" fillId="0" borderId="0" xfId="4"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41" fontId="14" fillId="0" borderId="0" xfId="9" applyFont="1" applyFill="1" applyBorder="1" applyAlignment="1">
      <alignment vertical="center"/>
    </xf>
    <xf numFmtId="41" fontId="14" fillId="0" borderId="0" xfId="9" applyFont="1" applyFill="1" applyBorder="1" applyAlignment="1">
      <alignment horizontal="right" vertical="center"/>
    </xf>
    <xf numFmtId="2" fontId="14" fillId="0" borderId="0" xfId="0" applyNumberFormat="1" applyFont="1" applyFill="1" applyBorder="1" applyAlignment="1">
      <alignment horizontal="right" vertical="center"/>
    </xf>
    <xf numFmtId="2" fontId="17" fillId="0" borderId="1" xfId="10" applyNumberFormat="1" applyFont="1" applyFill="1" applyBorder="1" applyAlignment="1">
      <alignment horizontal="right" vertical="center" wrapText="1"/>
    </xf>
    <xf numFmtId="41" fontId="0" fillId="0" borderId="0" xfId="0" applyNumberFormat="1"/>
    <xf numFmtId="15" fontId="17" fillId="0" borderId="3" xfId="0" applyNumberFormat="1" applyFont="1" applyFill="1" applyBorder="1" applyAlignment="1">
      <alignment horizontal="center" vertical="center" wrapText="1"/>
    </xf>
    <xf numFmtId="15" fontId="17" fillId="0" borderId="1" xfId="0" applyNumberFormat="1" applyFont="1" applyFill="1" applyBorder="1" applyAlignment="1">
      <alignment horizontal="left" vertical="center" wrapText="1"/>
    </xf>
    <xf numFmtId="0" fontId="14" fillId="0" borderId="1" xfId="0" applyFont="1" applyBorder="1" applyAlignment="1">
      <alignment vertical="center" wrapText="1"/>
    </xf>
    <xf numFmtId="15" fontId="17" fillId="0" borderId="0" xfId="0" applyNumberFormat="1" applyFont="1" applyFill="1" applyBorder="1" applyAlignment="1">
      <alignment horizontal="left" vertical="center" wrapText="1"/>
    </xf>
    <xf numFmtId="15" fontId="17" fillId="16" borderId="1" xfId="0" applyNumberFormat="1" applyFont="1" applyFill="1" applyBorder="1" applyAlignment="1">
      <alignment horizontal="center" vertical="center" wrapText="1"/>
    </xf>
    <xf numFmtId="15" fontId="17" fillId="16" borderId="3" xfId="0" applyNumberFormat="1" applyFont="1" applyFill="1" applyBorder="1" applyAlignment="1">
      <alignment horizontal="center" vertical="center" wrapText="1"/>
    </xf>
    <xf numFmtId="0" fontId="14" fillId="16" borderId="0" xfId="0" applyFont="1" applyFill="1" applyBorder="1" applyAlignment="1">
      <alignment horizontal="center" vertical="center"/>
    </xf>
    <xf numFmtId="15" fontId="17" fillId="0" borderId="4" xfId="0" applyNumberFormat="1" applyFont="1" applyFill="1" applyBorder="1" applyAlignment="1">
      <alignment horizontal="center" vertical="center" wrapText="1"/>
    </xf>
    <xf numFmtId="15" fontId="17" fillId="16" borderId="4"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0" applyFont="1" applyBorder="1" applyAlignment="1">
      <alignment vertical="center" wrapText="1"/>
    </xf>
    <xf numFmtId="166" fontId="17" fillId="0" borderId="0" xfId="4" applyNumberFormat="1" applyFont="1" applyFill="1" applyBorder="1" applyAlignment="1">
      <alignment horizontal="left" vertical="center" wrapText="1"/>
    </xf>
    <xf numFmtId="168" fontId="17" fillId="0" borderId="0" xfId="4" applyNumberFormat="1" applyFont="1" applyFill="1" applyBorder="1" applyAlignment="1">
      <alignment horizontal="right" vertical="center"/>
    </xf>
    <xf numFmtId="3" fontId="17" fillId="0" borderId="0" xfId="6" applyNumberFormat="1" applyFont="1" applyFill="1" applyBorder="1" applyAlignment="1">
      <alignment horizontal="right" vertical="center" wrapText="1"/>
    </xf>
    <xf numFmtId="2" fontId="17" fillId="0" borderId="0" xfId="3" applyNumberFormat="1" applyFont="1" applyFill="1" applyBorder="1" applyAlignment="1">
      <alignment horizontal="right" vertical="center" wrapText="1"/>
    </xf>
    <xf numFmtId="15" fontId="17"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1" fontId="14" fillId="0" borderId="1" xfId="9" applyFont="1" applyFill="1" applyBorder="1" applyAlignment="1">
      <alignment horizontal="center" vertical="center"/>
    </xf>
    <xf numFmtId="2" fontId="14" fillId="0" borderId="1" xfId="0" applyNumberFormat="1" applyFont="1" applyFill="1" applyBorder="1" applyAlignment="1">
      <alignment horizontal="center" vertical="center"/>
    </xf>
    <xf numFmtId="41" fontId="14" fillId="0" borderId="2" xfId="9" applyFont="1" applyFill="1" applyBorder="1" applyAlignment="1">
      <alignment vertical="center"/>
    </xf>
    <xf numFmtId="41" fontId="14" fillId="0" borderId="2" xfId="9" applyFont="1" applyFill="1" applyBorder="1" applyAlignment="1">
      <alignment horizontal="right" vertical="center"/>
    </xf>
    <xf numFmtId="2" fontId="14" fillId="0" borderId="2" xfId="0" applyNumberFormat="1" applyFont="1" applyFill="1" applyBorder="1" applyAlignment="1">
      <alignment horizontal="right" vertical="center"/>
    </xf>
    <xf numFmtId="0" fontId="0" fillId="8" borderId="0" xfId="0" applyFill="1"/>
    <xf numFmtId="0" fontId="18" fillId="8" borderId="1" xfId="0" applyFont="1" applyFill="1" applyBorder="1" applyAlignment="1">
      <alignment vertical="center" wrapText="1"/>
    </xf>
    <xf numFmtId="41" fontId="14" fillId="8" borderId="1" xfId="9" applyFont="1" applyFill="1" applyBorder="1" applyAlignment="1">
      <alignment horizontal="right" vertical="center"/>
    </xf>
    <xf numFmtId="2" fontId="14" fillId="8" borderId="1" xfId="0" applyNumberFormat="1" applyFont="1" applyFill="1" applyBorder="1" applyAlignment="1">
      <alignment horizontal="right" vertical="center"/>
    </xf>
    <xf numFmtId="168" fontId="18" fillId="8" borderId="1" xfId="9" applyNumberFormat="1" applyFont="1" applyFill="1" applyBorder="1" applyAlignment="1">
      <alignment horizontal="right" vertical="center"/>
    </xf>
    <xf numFmtId="0" fontId="0" fillId="8" borderId="0" xfId="0" applyFill="1" applyBorder="1"/>
    <xf numFmtId="168" fontId="14" fillId="8" borderId="1" xfId="9" applyNumberFormat="1" applyFont="1" applyFill="1" applyBorder="1" applyAlignment="1">
      <alignment vertical="center"/>
    </xf>
    <xf numFmtId="168" fontId="17" fillId="8" borderId="1" xfId="9" applyNumberFormat="1" applyFont="1" applyFill="1" applyBorder="1" applyAlignment="1">
      <alignment vertical="center" wrapText="1"/>
    </xf>
    <xf numFmtId="2" fontId="14" fillId="8" borderId="1" xfId="0" applyNumberFormat="1" applyFont="1" applyFill="1" applyBorder="1" applyAlignment="1">
      <alignment vertical="center"/>
    </xf>
    <xf numFmtId="41" fontId="14" fillId="8" borderId="1" xfId="9" applyFont="1" applyFill="1" applyBorder="1" applyAlignment="1">
      <alignment vertical="center"/>
    </xf>
    <xf numFmtId="171" fontId="11" fillId="8" borderId="0" xfId="0" applyNumberFormat="1" applyFont="1" applyFill="1" applyBorder="1" applyAlignment="1">
      <alignment horizontal="right" vertical="center"/>
    </xf>
    <xf numFmtId="2" fontId="5" fillId="8" borderId="0" xfId="0" applyNumberFormat="1" applyFont="1" applyFill="1" applyBorder="1" applyAlignment="1">
      <alignment horizontal="right" vertical="center"/>
    </xf>
    <xf numFmtId="41" fontId="5" fillId="8" borderId="0" xfId="9" applyFont="1" applyFill="1" applyBorder="1" applyAlignment="1">
      <alignment horizontal="right" vertical="center"/>
    </xf>
    <xf numFmtId="172" fontId="14" fillId="8" borderId="1" xfId="9" applyNumberFormat="1" applyFont="1" applyFill="1" applyBorder="1" applyAlignment="1">
      <alignment vertical="center"/>
    </xf>
    <xf numFmtId="0" fontId="14" fillId="8" borderId="1" xfId="0" applyFont="1" applyFill="1" applyBorder="1" applyAlignment="1">
      <alignment vertical="center" wrapText="1"/>
    </xf>
    <xf numFmtId="15" fontId="17" fillId="15" borderId="5" xfId="0" applyNumberFormat="1" applyFont="1" applyFill="1" applyBorder="1" applyAlignment="1">
      <alignment horizontal="center" vertical="center" wrapText="1"/>
    </xf>
    <xf numFmtId="168" fontId="14" fillId="15" borderId="5" xfId="9" applyNumberFormat="1" applyFont="1" applyFill="1" applyBorder="1" applyAlignment="1">
      <alignment horizontal="right" vertical="center"/>
    </xf>
    <xf numFmtId="2" fontId="14" fillId="15" borderId="5" xfId="0" applyNumberFormat="1" applyFont="1" applyFill="1" applyBorder="1" applyAlignment="1">
      <alignment horizontal="right" vertical="center"/>
    </xf>
    <xf numFmtId="41" fontId="14" fillId="15" borderId="5" xfId="9" applyFont="1" applyFill="1" applyBorder="1" applyAlignment="1">
      <alignment horizontal="right" vertical="center"/>
    </xf>
    <xf numFmtId="168" fontId="11" fillId="0" borderId="5" xfId="9" applyNumberFormat="1" applyFont="1" applyFill="1" applyBorder="1" applyAlignment="1">
      <alignment horizontal="right" vertical="center"/>
    </xf>
    <xf numFmtId="168" fontId="18" fillId="0" borderId="5" xfId="9" applyNumberFormat="1" applyFont="1" applyFill="1" applyBorder="1" applyAlignment="1">
      <alignment horizontal="right" vertical="center"/>
    </xf>
    <xf numFmtId="2" fontId="14" fillId="0" borderId="5" xfId="0" applyNumberFormat="1" applyFont="1" applyFill="1" applyBorder="1" applyAlignment="1">
      <alignment horizontal="right" vertical="center"/>
    </xf>
    <xf numFmtId="41" fontId="14" fillId="0" borderId="5" xfId="9" applyFont="1" applyFill="1" applyBorder="1" applyAlignment="1">
      <alignment horizontal="right" vertical="center"/>
    </xf>
    <xf numFmtId="168" fontId="14" fillId="0" borderId="5" xfId="9" applyNumberFormat="1" applyFont="1" applyFill="1" applyBorder="1" applyAlignment="1">
      <alignment vertical="center"/>
    </xf>
    <xf numFmtId="168" fontId="17" fillId="0" borderId="5" xfId="9" applyNumberFormat="1" applyFont="1" applyFill="1" applyBorder="1" applyAlignment="1">
      <alignment vertical="center" wrapText="1"/>
    </xf>
    <xf numFmtId="2" fontId="14" fillId="0" borderId="5" xfId="0" applyNumberFormat="1" applyFont="1" applyFill="1" applyBorder="1" applyAlignment="1">
      <alignment vertical="center"/>
    </xf>
    <xf numFmtId="169" fontId="17" fillId="8" borderId="1"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168" fontId="14" fillId="0" borderId="1" xfId="9" applyNumberFormat="1" applyFont="1" applyFill="1" applyBorder="1" applyAlignment="1">
      <alignment horizontal="right" vertical="center"/>
    </xf>
    <xf numFmtId="15" fontId="14" fillId="0" borderId="1" xfId="0" applyNumberFormat="1" applyFont="1" applyFill="1" applyBorder="1" applyAlignment="1">
      <alignment horizontal="center" vertical="center" wrapText="1"/>
    </xf>
    <xf numFmtId="173" fontId="14" fillId="0" borderId="1" xfId="0" applyNumberFormat="1" applyFont="1" applyFill="1" applyBorder="1" applyAlignment="1">
      <alignment horizontal="right" vertical="center"/>
    </xf>
    <xf numFmtId="168" fontId="14" fillId="0" borderId="1" xfId="9" applyNumberFormat="1" applyFont="1" applyFill="1" applyBorder="1" applyAlignment="1">
      <alignment vertical="center"/>
    </xf>
    <xf numFmtId="2" fontId="14" fillId="0" borderId="1" xfId="0" applyNumberFormat="1" applyFont="1" applyFill="1" applyBorder="1" applyAlignment="1">
      <alignment vertical="center"/>
    </xf>
    <xf numFmtId="172" fontId="14" fillId="0" borderId="1" xfId="9" applyNumberFormat="1" applyFont="1" applyFill="1" applyBorder="1" applyAlignment="1">
      <alignment vertical="center"/>
    </xf>
    <xf numFmtId="0" fontId="14" fillId="0" borderId="1" xfId="0" applyFont="1" applyFill="1" applyBorder="1" applyAlignment="1">
      <alignment vertical="center"/>
    </xf>
    <xf numFmtId="0" fontId="14" fillId="0" borderId="1" xfId="0" quotePrefix="1" applyFont="1" applyFill="1" applyBorder="1" applyAlignment="1">
      <alignment vertical="center" wrapText="1"/>
    </xf>
    <xf numFmtId="15" fontId="14" fillId="0" borderId="1" xfId="0" applyNumberFormat="1" applyFont="1" applyFill="1" applyBorder="1" applyAlignment="1">
      <alignment horizontal="center" vertical="center"/>
    </xf>
    <xf numFmtId="169" fontId="14" fillId="0" borderId="1" xfId="0" applyNumberFormat="1" applyFont="1" applyFill="1" applyBorder="1" applyAlignment="1">
      <alignment horizontal="center" vertical="center" wrapText="1"/>
    </xf>
    <xf numFmtId="167" fontId="14" fillId="0" borderId="1" xfId="4" applyNumberFormat="1" applyFont="1" applyFill="1" applyBorder="1" applyAlignment="1">
      <alignment horizontal="center" vertical="center"/>
    </xf>
    <xf numFmtId="2" fontId="14" fillId="0" borderId="1" xfId="3" applyNumberFormat="1" applyFont="1" applyFill="1" applyBorder="1" applyAlignment="1">
      <alignment horizontal="right" vertical="center" wrapText="1"/>
    </xf>
    <xf numFmtId="166" fontId="14" fillId="0" borderId="1" xfId="4" applyNumberFormat="1" applyFont="1" applyFill="1" applyBorder="1" applyAlignment="1">
      <alignment horizontal="center" vertical="center" wrapText="1"/>
    </xf>
    <xf numFmtId="171" fontId="14" fillId="0" borderId="1" xfId="0" applyNumberFormat="1" applyFont="1" applyFill="1" applyBorder="1" applyAlignment="1">
      <alignment horizontal="left" vertical="center" wrapText="1"/>
    </xf>
    <xf numFmtId="168" fontId="14" fillId="0" borderId="1" xfId="9" applyNumberFormat="1" applyFont="1" applyFill="1" applyBorder="1" applyAlignment="1">
      <alignment vertical="center" wrapText="1"/>
    </xf>
    <xf numFmtId="0" fontId="14" fillId="15" borderId="1" xfId="0" applyFont="1" applyFill="1" applyBorder="1" applyAlignment="1">
      <alignment horizontal="center" vertical="center" wrapText="1"/>
    </xf>
    <xf numFmtId="41" fontId="14" fillId="15" borderId="1" xfId="9" applyFont="1" applyFill="1" applyBorder="1" applyAlignment="1">
      <alignment vertical="center"/>
    </xf>
    <xf numFmtId="41" fontId="0" fillId="0" borderId="0" xfId="9" applyFont="1"/>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7" fillId="0" borderId="0" xfId="0" applyFont="1" applyFill="1" applyBorder="1" applyAlignment="1">
      <alignment horizontal="left" vertical="center" wrapText="1"/>
    </xf>
  </cellXfs>
  <cellStyles count="11">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 name="Porcentaje" xfId="10" builtinId="5"/>
  </cellStyles>
  <dxfs count="0"/>
  <tableStyles count="0" defaultTableStyle="TableStyleMedium9" defaultPivotStyle="PivotStyleLight16"/>
  <colors>
    <mruColors>
      <color rgb="FFFF5050"/>
      <color rgb="FF2CA275"/>
      <color rgb="FFFF6600"/>
      <color rgb="FFFFCC66"/>
      <color rgb="FFFF66CC"/>
      <color rgb="FF2E2A86"/>
      <color rgb="FF94BC64"/>
      <color rgb="FF837EEC"/>
      <color rgb="FF2D0CA4"/>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123825</xdr:rowOff>
    </xdr:from>
    <xdr:to>
      <xdr:col>4</xdr:col>
      <xdr:colOff>261938</xdr:colOff>
      <xdr:row>6</xdr:row>
      <xdr:rowOff>128270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1905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704850</xdr:colOff>
      <xdr:row>3</xdr:row>
      <xdr:rowOff>85725</xdr:rowOff>
    </xdr:from>
    <xdr:to>
      <xdr:col>36</xdr:col>
      <xdr:colOff>54900</xdr:colOff>
      <xdr:row>6</xdr:row>
      <xdr:rowOff>14568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1125" y="276225"/>
          <a:ext cx="3029080" cy="500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416984</xdr:colOff>
      <xdr:row>6</xdr:row>
      <xdr:rowOff>6350</xdr:rowOff>
    </xdr:from>
    <xdr:to>
      <xdr:col>4</xdr:col>
      <xdr:colOff>262014</xdr:colOff>
      <xdr:row>9</xdr:row>
      <xdr:rowOff>10795</xdr:rowOff>
    </xdr:to>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416984" y="927100"/>
          <a:ext cx="3720042"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34</xdr:col>
      <xdr:colOff>19050</xdr:colOff>
      <xdr:row>5</xdr:row>
      <xdr:rowOff>95250</xdr:rowOff>
    </xdr:from>
    <xdr:to>
      <xdr:col>37</xdr:col>
      <xdr:colOff>462773</xdr:colOff>
      <xdr:row>8</xdr:row>
      <xdr:rowOff>24093</xdr:rowOff>
    </xdr:to>
    <xdr:pic>
      <xdr:nvPicPr>
        <xdr:cNvPr id="15" name="Imagen 14"/>
        <xdr:cNvPicPr>
          <a:picLocks noChangeAspect="1"/>
        </xdr:cNvPicPr>
      </xdr:nvPicPr>
      <xdr:blipFill>
        <a:blip xmlns:r="http://schemas.openxmlformats.org/officeDocument/2006/relationships" r:embed="rId2"/>
        <a:stretch>
          <a:fillRect/>
        </a:stretch>
      </xdr:blipFill>
      <xdr:spPr>
        <a:xfrm>
          <a:off x="10382250" y="666750"/>
          <a:ext cx="3029080" cy="50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xdr:row>
      <xdr:rowOff>123825</xdr:rowOff>
    </xdr:from>
    <xdr:to>
      <xdr:col>2</xdr:col>
      <xdr:colOff>1168854</xdr:colOff>
      <xdr:row>6</xdr:row>
      <xdr:rowOff>128270</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3810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647700</xdr:colOff>
      <xdr:row>3</xdr:row>
      <xdr:rowOff>66675</xdr:rowOff>
    </xdr:from>
    <xdr:to>
      <xdr:col>25</xdr:col>
      <xdr:colOff>928137</xdr:colOff>
      <xdr:row>6</xdr:row>
      <xdr:rowOff>3138</xdr:rowOff>
    </xdr:to>
    <xdr:pic>
      <xdr:nvPicPr>
        <xdr:cNvPr id="10" name="Imagen 9"/>
        <xdr:cNvPicPr>
          <a:picLocks noChangeAspect="1"/>
        </xdr:cNvPicPr>
      </xdr:nvPicPr>
      <xdr:blipFill>
        <a:blip xmlns:r="http://schemas.openxmlformats.org/officeDocument/2006/relationships" r:embed="rId2"/>
        <a:stretch>
          <a:fillRect/>
        </a:stretch>
      </xdr:blipFill>
      <xdr:spPr>
        <a:xfrm>
          <a:off x="14897100" y="257175"/>
          <a:ext cx="3029080" cy="50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xdr:row>
      <xdr:rowOff>114300</xdr:rowOff>
    </xdr:from>
    <xdr:to>
      <xdr:col>4</xdr:col>
      <xdr:colOff>503616</xdr:colOff>
      <xdr:row>6</xdr:row>
      <xdr:rowOff>118746</xdr:rowOff>
    </xdr:to>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28575" y="30480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133350</xdr:colOff>
      <xdr:row>3</xdr:row>
      <xdr:rowOff>85725</xdr:rowOff>
    </xdr:from>
    <xdr:to>
      <xdr:col>16</xdr:col>
      <xdr:colOff>114430</xdr:colOff>
      <xdr:row>6</xdr:row>
      <xdr:rowOff>14569</xdr:rowOff>
    </xdr:to>
    <xdr:pic>
      <xdr:nvPicPr>
        <xdr:cNvPr id="11" name="Imagen 10"/>
        <xdr:cNvPicPr>
          <a:picLocks noChangeAspect="1"/>
        </xdr:cNvPicPr>
      </xdr:nvPicPr>
      <xdr:blipFill>
        <a:blip xmlns:r="http://schemas.openxmlformats.org/officeDocument/2006/relationships" r:embed="rId2"/>
        <a:stretch>
          <a:fillRect/>
        </a:stretch>
      </xdr:blipFill>
      <xdr:spPr>
        <a:xfrm>
          <a:off x="13449300" y="276225"/>
          <a:ext cx="3029080" cy="50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232"/>
  <sheetViews>
    <sheetView showGridLines="0" tabSelected="1" zoomScale="90" zoomScaleNormal="90" workbookViewId="0">
      <pane xSplit="2" ySplit="13" topLeftCell="C223" activePane="bottomRight" state="frozen"/>
      <selection pane="topRight" activeCell="C1" sqref="C1"/>
      <selection pane="bottomLeft" activeCell="A12" sqref="A12"/>
      <selection pane="bottomRight" activeCell="B235" sqref="B235"/>
    </sheetView>
  </sheetViews>
  <sheetFormatPr baseColWidth="10" defaultRowHeight="15" x14ac:dyDescent="0.25"/>
  <cols>
    <col min="1" max="1" width="17.28515625" customWidth="1"/>
    <col min="2" max="2" width="17.7109375" customWidth="1"/>
    <col min="3" max="3" width="17.140625" customWidth="1"/>
    <col min="4" max="4" width="12" hidden="1" customWidth="1"/>
    <col min="5" max="5" width="40.140625" customWidth="1"/>
    <col min="6" max="6" width="17.85546875" customWidth="1"/>
    <col min="7" max="7" width="11.42578125" customWidth="1"/>
    <col min="8" max="8" width="71.85546875" customWidth="1"/>
    <col min="9" max="9" width="14" hidden="1" customWidth="1"/>
    <col min="10" max="10" width="11.42578125" hidden="1" customWidth="1"/>
    <col min="11" max="11" width="11.42578125" customWidth="1"/>
    <col min="12" max="22" width="11.42578125" hidden="1" customWidth="1"/>
    <col min="23" max="23" width="13" customWidth="1"/>
    <col min="24" max="33" width="11.42578125" hidden="1" customWidth="1"/>
    <col min="34" max="34" width="15.140625" customWidth="1"/>
    <col min="35" max="35" width="15.5703125" customWidth="1"/>
    <col min="37" max="37" width="14.42578125" customWidth="1"/>
  </cols>
  <sheetData>
    <row r="1" spans="1:38" ht="7.9" customHeight="1" x14ac:dyDescent="0.25">
      <c r="A1" s="456"/>
      <c r="B1" s="456"/>
      <c r="C1" s="456"/>
      <c r="E1" s="456"/>
      <c r="F1" s="456"/>
      <c r="G1" s="456"/>
      <c r="H1" s="456"/>
      <c r="K1" s="456"/>
      <c r="W1" s="456"/>
      <c r="AH1" s="456"/>
      <c r="AI1" s="456"/>
      <c r="AJ1" s="456"/>
      <c r="AK1" s="456"/>
    </row>
    <row r="2" spans="1:38" ht="7.15" customHeight="1" x14ac:dyDescent="0.25"/>
    <row r="3" spans="1:38" ht="6.6" customHeight="1" x14ac:dyDescent="0.25">
      <c r="A3" s="457"/>
      <c r="B3" s="457"/>
      <c r="C3" s="457"/>
      <c r="E3" s="457"/>
      <c r="F3" s="457"/>
      <c r="G3" s="457"/>
      <c r="H3" s="457"/>
      <c r="K3" s="457"/>
      <c r="W3" s="457"/>
      <c r="AH3" s="457"/>
      <c r="AI3" s="457"/>
      <c r="AJ3" s="457"/>
      <c r="AK3" s="457"/>
    </row>
    <row r="10" spans="1:38" x14ac:dyDescent="0.25">
      <c r="A10" s="269" t="s">
        <v>674</v>
      </c>
    </row>
    <row r="11" spans="1:38" x14ac:dyDescent="0.25">
      <c r="A11" s="270" t="s">
        <v>443</v>
      </c>
    </row>
    <row r="13" spans="1:38" ht="61.5" customHeight="1" x14ac:dyDescent="0.25">
      <c r="A13" s="330" t="s">
        <v>189</v>
      </c>
      <c r="B13" s="329" t="s">
        <v>0</v>
      </c>
      <c r="C13" s="329" t="s">
        <v>192</v>
      </c>
      <c r="D13" s="4" t="s">
        <v>335</v>
      </c>
      <c r="E13" s="330" t="s">
        <v>1</v>
      </c>
      <c r="F13" s="329" t="s">
        <v>2</v>
      </c>
      <c r="G13" s="329" t="s">
        <v>3</v>
      </c>
      <c r="H13" s="329" t="s">
        <v>380</v>
      </c>
      <c r="I13" s="6" t="s">
        <v>7</v>
      </c>
      <c r="J13" s="7" t="s">
        <v>8</v>
      </c>
      <c r="K13" s="329" t="s">
        <v>377</v>
      </c>
      <c r="L13" s="5" t="s">
        <v>378</v>
      </c>
      <c r="M13" s="5" t="s">
        <v>379</v>
      </c>
      <c r="N13" s="5" t="s">
        <v>9</v>
      </c>
      <c r="O13" s="3" t="s">
        <v>4</v>
      </c>
      <c r="P13" s="5" t="s">
        <v>393</v>
      </c>
      <c r="Q13" s="5" t="s">
        <v>9</v>
      </c>
      <c r="R13" s="5" t="s">
        <v>392</v>
      </c>
      <c r="S13" s="5" t="s">
        <v>9</v>
      </c>
      <c r="T13" s="5" t="s">
        <v>6</v>
      </c>
      <c r="U13" s="8" t="s">
        <v>389</v>
      </c>
      <c r="V13" s="8" t="s">
        <v>390</v>
      </c>
      <c r="W13" s="330" t="s">
        <v>818</v>
      </c>
      <c r="X13" s="3" t="s">
        <v>383</v>
      </c>
      <c r="Y13" s="3" t="s">
        <v>384</v>
      </c>
      <c r="Z13" s="3" t="s">
        <v>385</v>
      </c>
      <c r="AA13" s="3" t="s">
        <v>386</v>
      </c>
      <c r="AB13" s="3" t="s">
        <v>382</v>
      </c>
      <c r="AC13" s="3" t="s">
        <v>395</v>
      </c>
      <c r="AD13" s="7" t="s">
        <v>5</v>
      </c>
      <c r="AE13" s="7" t="s">
        <v>391</v>
      </c>
      <c r="AF13" s="5" t="s">
        <v>388</v>
      </c>
      <c r="AG13" s="5" t="s">
        <v>468</v>
      </c>
      <c r="AH13" s="329" t="s">
        <v>469</v>
      </c>
      <c r="AI13" s="331" t="s">
        <v>958</v>
      </c>
      <c r="AJ13" s="332" t="s">
        <v>191</v>
      </c>
      <c r="AK13" s="333" t="s">
        <v>959</v>
      </c>
    </row>
    <row r="14" spans="1:38" ht="61.5" hidden="1" customHeight="1" x14ac:dyDescent="0.25">
      <c r="A14" s="10" t="s">
        <v>10</v>
      </c>
      <c r="B14" s="10" t="s">
        <v>10</v>
      </c>
      <c r="C14" s="1" t="s">
        <v>48</v>
      </c>
      <c r="D14" s="32"/>
      <c r="E14" s="31" t="s">
        <v>659</v>
      </c>
      <c r="F14" s="32" t="s">
        <v>658</v>
      </c>
      <c r="G14" s="32" t="s">
        <v>404</v>
      </c>
      <c r="H14" s="31" t="s">
        <v>660</v>
      </c>
      <c r="I14" s="1" t="s">
        <v>51</v>
      </c>
      <c r="J14" s="32" t="s">
        <v>619</v>
      </c>
      <c r="K14" s="10">
        <v>43910</v>
      </c>
      <c r="L14" s="10"/>
      <c r="M14" s="19"/>
      <c r="N14" s="10"/>
      <c r="O14" s="80"/>
      <c r="P14" s="115"/>
      <c r="Q14" s="115"/>
      <c r="R14" s="189"/>
      <c r="S14" s="189"/>
      <c r="T14" s="10">
        <v>43910</v>
      </c>
      <c r="U14" s="10"/>
      <c r="V14" s="19">
        <v>36</v>
      </c>
      <c r="W14" s="10">
        <v>45005</v>
      </c>
      <c r="X14" s="10"/>
      <c r="Y14" s="190"/>
      <c r="Z14" s="190"/>
      <c r="AA14" s="190"/>
      <c r="AB14" s="190"/>
      <c r="AC14" s="190"/>
      <c r="AD14" s="191"/>
      <c r="AE14" s="191"/>
      <c r="AF14" s="115">
        <v>850000</v>
      </c>
      <c r="AG14" s="115"/>
      <c r="AH14" s="263">
        <f t="shared" ref="AH14:AH15" si="0">+AF14-AG14</f>
        <v>850000</v>
      </c>
      <c r="AI14" s="263">
        <v>849764.38</v>
      </c>
      <c r="AJ14" s="80">
        <f t="shared" ref="AJ14:AJ19" si="1">+AI14/AH14*100</f>
        <v>99.972279999999998</v>
      </c>
      <c r="AK14" s="175">
        <f>+AH14-AI14</f>
        <v>235.61999999999534</v>
      </c>
      <c r="AL14" s="264"/>
    </row>
    <row r="15" spans="1:38" ht="61.5" hidden="1" customHeight="1" x14ac:dyDescent="0.25">
      <c r="A15" s="17" t="s">
        <v>10</v>
      </c>
      <c r="B15" s="17" t="s">
        <v>10</v>
      </c>
      <c r="C15" s="56" t="s">
        <v>122</v>
      </c>
      <c r="D15" s="242"/>
      <c r="E15" s="163" t="s">
        <v>669</v>
      </c>
      <c r="F15" s="57" t="s">
        <v>670</v>
      </c>
      <c r="G15" s="57" t="s">
        <v>381</v>
      </c>
      <c r="H15" s="163" t="s">
        <v>671</v>
      </c>
      <c r="I15" s="57" t="s">
        <v>260</v>
      </c>
      <c r="J15" s="57" t="s">
        <v>672</v>
      </c>
      <c r="K15" s="17">
        <v>44160</v>
      </c>
      <c r="L15" s="243"/>
      <c r="M15" s="18"/>
      <c r="N15" s="17"/>
      <c r="O15" s="54"/>
      <c r="P15" s="101"/>
      <c r="Q15" s="101"/>
      <c r="R15" s="244"/>
      <c r="S15" s="245"/>
      <c r="T15" s="17">
        <v>44160</v>
      </c>
      <c r="U15" s="246">
        <v>24</v>
      </c>
      <c r="V15" s="225">
        <v>24</v>
      </c>
      <c r="W15" s="17">
        <v>44890</v>
      </c>
      <c r="X15" s="243"/>
      <c r="Y15" s="247"/>
      <c r="Z15" s="247"/>
      <c r="AA15" s="167"/>
      <c r="AB15" s="167">
        <f t="shared" ref="AB15" si="2">SUBTOTAL(9,X15:AA15)</f>
        <v>0</v>
      </c>
      <c r="AC15" s="225">
        <f t="shared" ref="AC15" si="3">+V15+AB15</f>
        <v>24</v>
      </c>
      <c r="AD15" s="248"/>
      <c r="AE15" s="249"/>
      <c r="AF15" s="101">
        <v>200000</v>
      </c>
      <c r="AG15" s="250"/>
      <c r="AH15" s="236">
        <f t="shared" si="0"/>
        <v>200000</v>
      </c>
      <c r="AI15" s="236">
        <v>199841.37</v>
      </c>
      <c r="AJ15" s="54">
        <f t="shared" ref="AJ15" si="4">AI15/AH15*100</f>
        <v>99.920684999999992</v>
      </c>
      <c r="AK15" s="236">
        <f t="shared" ref="AK15:AK77" si="5">+AH15-AI15</f>
        <v>158.63000000000466</v>
      </c>
    </row>
    <row r="16" spans="1:38" ht="61.5" hidden="1" customHeight="1" x14ac:dyDescent="0.25">
      <c r="A16" s="10" t="s">
        <v>10</v>
      </c>
      <c r="B16" s="10" t="s">
        <v>10</v>
      </c>
      <c r="C16" s="1" t="s">
        <v>348</v>
      </c>
      <c r="D16" s="227" t="s">
        <v>664</v>
      </c>
      <c r="E16" s="31" t="s">
        <v>661</v>
      </c>
      <c r="F16" s="32" t="s">
        <v>657</v>
      </c>
      <c r="G16" s="32" t="s">
        <v>381</v>
      </c>
      <c r="H16" s="31" t="s">
        <v>662</v>
      </c>
      <c r="I16" s="1" t="s">
        <v>143</v>
      </c>
      <c r="J16" s="32" t="s">
        <v>663</v>
      </c>
      <c r="K16" s="11">
        <v>44021</v>
      </c>
      <c r="L16" s="228"/>
      <c r="M16" s="189"/>
      <c r="N16" s="189"/>
      <c r="O16" s="189"/>
      <c r="P16" s="189"/>
      <c r="Q16" s="189"/>
      <c r="R16" s="192"/>
      <c r="S16" s="219"/>
      <c r="T16" s="11">
        <v>44021</v>
      </c>
      <c r="U16" s="122"/>
      <c r="V16" s="220">
        <v>24</v>
      </c>
      <c r="W16" s="10">
        <v>44751</v>
      </c>
      <c r="X16" s="230"/>
      <c r="Y16" s="190"/>
      <c r="Z16" s="190"/>
      <c r="AA16" s="190"/>
      <c r="AB16" s="190"/>
      <c r="AC16" s="221"/>
      <c r="AD16" s="231"/>
      <c r="AE16" s="191"/>
      <c r="AF16" s="115">
        <v>180000</v>
      </c>
      <c r="AG16" s="222"/>
      <c r="AH16" s="175">
        <f>+AF16-AG16</f>
        <v>180000</v>
      </c>
      <c r="AI16" s="241">
        <v>172413.6</v>
      </c>
      <c r="AJ16" s="80">
        <f t="shared" si="1"/>
        <v>95.785333333333327</v>
      </c>
      <c r="AK16" s="175">
        <f t="shared" si="5"/>
        <v>7586.3999999999942</v>
      </c>
    </row>
    <row r="17" spans="1:38" s="516" customFormat="1" ht="61.5" customHeight="1" x14ac:dyDescent="0.25">
      <c r="A17" s="552" t="s">
        <v>10</v>
      </c>
      <c r="B17" s="552" t="s">
        <v>10</v>
      </c>
      <c r="C17" s="510" t="s">
        <v>29</v>
      </c>
      <c r="D17" s="32"/>
      <c r="E17" s="290" t="s">
        <v>667</v>
      </c>
      <c r="F17" s="553" t="s">
        <v>665</v>
      </c>
      <c r="G17" s="553" t="s">
        <v>27</v>
      </c>
      <c r="H17" s="285" t="s">
        <v>666</v>
      </c>
      <c r="I17" s="1" t="s">
        <v>260</v>
      </c>
      <c r="J17" s="32" t="s">
        <v>298</v>
      </c>
      <c r="K17" s="554">
        <v>43923</v>
      </c>
      <c r="L17" s="115"/>
      <c r="M17" s="189"/>
      <c r="N17" s="189"/>
      <c r="O17" s="189"/>
      <c r="P17" s="189"/>
      <c r="Q17" s="189"/>
      <c r="R17" s="192"/>
      <c r="S17" s="192"/>
      <c r="T17" s="11">
        <v>43923</v>
      </c>
      <c r="U17" s="10"/>
      <c r="V17" s="19">
        <v>30</v>
      </c>
      <c r="W17" s="552">
        <v>45567</v>
      </c>
      <c r="X17" s="80"/>
      <c r="Y17" s="190"/>
      <c r="Z17" s="190"/>
      <c r="AA17" s="190"/>
      <c r="AB17" s="190">
        <v>12</v>
      </c>
      <c r="AC17" s="190"/>
      <c r="AD17" s="191"/>
      <c r="AE17" s="191"/>
      <c r="AF17" s="115">
        <v>146850</v>
      </c>
      <c r="AG17" s="115">
        <v>100000</v>
      </c>
      <c r="AH17" s="544">
        <v>266022.98</v>
      </c>
      <c r="AI17" s="544">
        <v>236831.62</v>
      </c>
      <c r="AJ17" s="555">
        <f t="shared" si="1"/>
        <v>89.02675250085538</v>
      </c>
      <c r="AK17" s="287">
        <f t="shared" si="5"/>
        <v>29191.359999999986</v>
      </c>
    </row>
    <row r="18" spans="1:38" ht="61.5" hidden="1" customHeight="1" x14ac:dyDescent="0.25">
      <c r="A18" s="17" t="s">
        <v>10</v>
      </c>
      <c r="B18" s="179" t="s">
        <v>10</v>
      </c>
      <c r="C18" s="56" t="s">
        <v>70</v>
      </c>
      <c r="D18" s="180"/>
      <c r="E18" s="163" t="s">
        <v>629</v>
      </c>
      <c r="F18" s="57" t="s">
        <v>628</v>
      </c>
      <c r="G18" s="57" t="s">
        <v>381</v>
      </c>
      <c r="H18" s="163" t="s">
        <v>630</v>
      </c>
      <c r="I18" s="56" t="s">
        <v>309</v>
      </c>
      <c r="J18" s="57" t="s">
        <v>310</v>
      </c>
      <c r="K18" s="41">
        <v>43808</v>
      </c>
      <c r="L18" s="181"/>
      <c r="M18" s="83"/>
      <c r="N18" s="83"/>
      <c r="O18" s="83"/>
      <c r="P18" s="83"/>
      <c r="Q18" s="83"/>
      <c r="R18" s="84"/>
      <c r="S18" s="84"/>
      <c r="T18" s="17"/>
      <c r="U18" s="17"/>
      <c r="V18" s="18">
        <v>18</v>
      </c>
      <c r="W18" s="17">
        <v>44356</v>
      </c>
      <c r="X18" s="181"/>
      <c r="Y18" s="97"/>
      <c r="Z18" s="97"/>
      <c r="AA18" s="97"/>
      <c r="AB18" s="97"/>
      <c r="AC18" s="97"/>
      <c r="AD18" s="97"/>
      <c r="AE18" s="54"/>
      <c r="AF18" s="97">
        <v>200000</v>
      </c>
      <c r="AG18" s="97"/>
      <c r="AH18" s="101">
        <f t="shared" ref="AH18:AH81" si="6">+AF18-AG18</f>
        <v>200000</v>
      </c>
      <c r="AI18" s="182">
        <v>64550.51</v>
      </c>
      <c r="AJ18" s="54">
        <f t="shared" si="1"/>
        <v>32.275255000000001</v>
      </c>
      <c r="AK18" s="101">
        <f t="shared" si="5"/>
        <v>135449.49</v>
      </c>
    </row>
    <row r="19" spans="1:38" ht="61.5" hidden="1" customHeight="1" x14ac:dyDescent="0.25">
      <c r="A19" s="150" t="s">
        <v>10</v>
      </c>
      <c r="B19" s="176" t="s">
        <v>10</v>
      </c>
      <c r="C19" s="151" t="s">
        <v>292</v>
      </c>
      <c r="D19" s="177"/>
      <c r="E19" s="152" t="s">
        <v>625</v>
      </c>
      <c r="F19" s="153" t="s">
        <v>624</v>
      </c>
      <c r="G19" s="131" t="s">
        <v>381</v>
      </c>
      <c r="H19" s="152" t="s">
        <v>626</v>
      </c>
      <c r="I19" s="154" t="s">
        <v>315</v>
      </c>
      <c r="J19" s="131" t="s">
        <v>627</v>
      </c>
      <c r="K19" s="155">
        <v>43749</v>
      </c>
      <c r="L19" s="178"/>
      <c r="M19" s="83"/>
      <c r="N19" s="83"/>
      <c r="O19" s="83"/>
      <c r="P19" s="83"/>
      <c r="Q19" s="83"/>
      <c r="R19" s="84"/>
      <c r="S19" s="84"/>
      <c r="T19" s="156"/>
      <c r="U19" s="156"/>
      <c r="V19" s="134">
        <v>6</v>
      </c>
      <c r="W19" s="156">
        <v>43932</v>
      </c>
      <c r="X19" s="178"/>
      <c r="Y19" s="178"/>
      <c r="Z19" s="178"/>
      <c r="AA19" s="178"/>
      <c r="AB19" s="178"/>
      <c r="AC19" s="178"/>
      <c r="AD19" s="157"/>
      <c r="AE19" s="141"/>
      <c r="AF19" s="157">
        <v>200000</v>
      </c>
      <c r="AG19" s="157"/>
      <c r="AH19" s="157">
        <f t="shared" si="6"/>
        <v>200000</v>
      </c>
      <c r="AI19" s="157">
        <v>200000</v>
      </c>
      <c r="AJ19" s="141">
        <f t="shared" si="1"/>
        <v>100</v>
      </c>
      <c r="AK19" s="157">
        <f t="shared" si="5"/>
        <v>0</v>
      </c>
    </row>
    <row r="20" spans="1:38" ht="61.5" hidden="1" customHeight="1" x14ac:dyDescent="0.25">
      <c r="A20" s="272" t="s">
        <v>10</v>
      </c>
      <c r="B20" s="272" t="s">
        <v>10</v>
      </c>
      <c r="C20" s="273" t="s">
        <v>24</v>
      </c>
      <c r="D20" s="12" t="s">
        <v>347</v>
      </c>
      <c r="E20" s="274" t="s">
        <v>621</v>
      </c>
      <c r="F20" s="275" t="s">
        <v>622</v>
      </c>
      <c r="G20" s="275" t="s">
        <v>779</v>
      </c>
      <c r="H20" s="274" t="s">
        <v>623</v>
      </c>
      <c r="I20" s="1" t="s">
        <v>28</v>
      </c>
      <c r="J20" s="32" t="s">
        <v>270</v>
      </c>
      <c r="K20" s="276">
        <v>43740</v>
      </c>
      <c r="L20" s="115"/>
      <c r="M20" s="189"/>
      <c r="N20" s="189"/>
      <c r="O20" s="189"/>
      <c r="P20" s="189"/>
      <c r="Q20" s="189"/>
      <c r="R20" s="192"/>
      <c r="S20" s="192"/>
      <c r="T20" s="11">
        <v>43740</v>
      </c>
      <c r="U20" s="10"/>
      <c r="V20" s="19">
        <v>36</v>
      </c>
      <c r="W20" s="272">
        <v>45262</v>
      </c>
      <c r="X20" s="10">
        <v>45201</v>
      </c>
      <c r="Y20" s="115"/>
      <c r="Z20" s="115"/>
      <c r="AA20" s="115"/>
      <c r="AB20" s="115"/>
      <c r="AC20" s="115"/>
      <c r="AD20" s="115"/>
      <c r="AE20" s="80"/>
      <c r="AF20" s="115">
        <f>250000+1000000</f>
        <v>1250000</v>
      </c>
      <c r="AG20" s="115"/>
      <c r="AH20" s="277">
        <f t="shared" si="6"/>
        <v>1250000</v>
      </c>
      <c r="AI20" s="280">
        <v>1123019.5</v>
      </c>
      <c r="AJ20" s="278">
        <f>+AI20/AH20*100</f>
        <v>89.841560000000001</v>
      </c>
      <c r="AK20" s="279">
        <f t="shared" si="5"/>
        <v>126980.5</v>
      </c>
      <c r="AL20" s="264"/>
    </row>
    <row r="21" spans="1:38" ht="61.5" hidden="1" customHeight="1" x14ac:dyDescent="0.25">
      <c r="A21" s="10" t="s">
        <v>10</v>
      </c>
      <c r="B21" s="10" t="s">
        <v>10</v>
      </c>
      <c r="C21" s="1" t="s">
        <v>29</v>
      </c>
      <c r="D21" s="12" t="s">
        <v>340</v>
      </c>
      <c r="E21" s="31" t="s">
        <v>608</v>
      </c>
      <c r="F21" s="32" t="s">
        <v>609</v>
      </c>
      <c r="G21" s="32" t="s">
        <v>381</v>
      </c>
      <c r="H21" s="31" t="s">
        <v>612</v>
      </c>
      <c r="I21" s="1" t="s">
        <v>260</v>
      </c>
      <c r="J21" s="32" t="s">
        <v>425</v>
      </c>
      <c r="K21" s="11">
        <v>43735</v>
      </c>
      <c r="L21" s="115"/>
      <c r="M21" s="189"/>
      <c r="N21" s="189"/>
      <c r="O21" s="189"/>
      <c r="P21" s="189"/>
      <c r="Q21" s="189"/>
      <c r="R21" s="192"/>
      <c r="S21" s="192"/>
      <c r="T21" s="11">
        <v>43735</v>
      </c>
      <c r="U21" s="10"/>
      <c r="V21" s="19">
        <v>36</v>
      </c>
      <c r="W21" s="10">
        <v>45196</v>
      </c>
      <c r="X21" s="115"/>
      <c r="Y21" s="115"/>
      <c r="Z21" s="115"/>
      <c r="AA21" s="115"/>
      <c r="AB21" s="115"/>
      <c r="AC21" s="115"/>
      <c r="AD21" s="115"/>
      <c r="AE21" s="80"/>
      <c r="AF21" s="115">
        <v>100000</v>
      </c>
      <c r="AG21" s="115"/>
      <c r="AH21" s="263">
        <f t="shared" si="6"/>
        <v>100000</v>
      </c>
      <c r="AI21" s="265">
        <v>99104.98</v>
      </c>
      <c r="AJ21" s="80">
        <f t="shared" ref="AJ21:AJ44" si="7">+AI21/AH21*100</f>
        <v>99.104979999999998</v>
      </c>
      <c r="AK21" s="175">
        <f t="shared" si="5"/>
        <v>895.02000000000407</v>
      </c>
      <c r="AL21" s="264"/>
    </row>
    <row r="22" spans="1:38" ht="61.5" hidden="1" customHeight="1" x14ac:dyDescent="0.25">
      <c r="A22" s="474" t="s">
        <v>10</v>
      </c>
      <c r="B22" s="474" t="s">
        <v>10</v>
      </c>
      <c r="C22" s="475" t="s">
        <v>120</v>
      </c>
      <c r="D22" s="12"/>
      <c r="E22" s="476" t="s">
        <v>613</v>
      </c>
      <c r="F22" s="469" t="s">
        <v>607</v>
      </c>
      <c r="G22" s="469" t="s">
        <v>779</v>
      </c>
      <c r="H22" s="476" t="s">
        <v>614</v>
      </c>
      <c r="I22" s="1" t="s">
        <v>160</v>
      </c>
      <c r="J22" s="32" t="s">
        <v>615</v>
      </c>
      <c r="K22" s="477">
        <v>43738</v>
      </c>
      <c r="L22" s="115"/>
      <c r="M22" s="189"/>
      <c r="N22" s="189"/>
      <c r="O22" s="189"/>
      <c r="P22" s="189"/>
      <c r="Q22" s="189"/>
      <c r="R22" s="192"/>
      <c r="S22" s="192"/>
      <c r="T22" s="11">
        <v>43738</v>
      </c>
      <c r="U22" s="10"/>
      <c r="V22" s="19">
        <v>36</v>
      </c>
      <c r="W22" s="474">
        <v>45199</v>
      </c>
      <c r="X22" s="115"/>
      <c r="Y22" s="115"/>
      <c r="Z22" s="115"/>
      <c r="AA22" s="115"/>
      <c r="AB22" s="115"/>
      <c r="AC22" s="115"/>
      <c r="AD22" s="115"/>
      <c r="AE22" s="80"/>
      <c r="AF22" s="115">
        <v>200000</v>
      </c>
      <c r="AG22" s="115"/>
      <c r="AH22" s="478">
        <f t="shared" si="6"/>
        <v>200000</v>
      </c>
      <c r="AI22" s="481">
        <v>199524.21</v>
      </c>
      <c r="AJ22" s="479">
        <f t="shared" si="7"/>
        <v>99.762105000000005</v>
      </c>
      <c r="AK22" s="480">
        <f t="shared" si="5"/>
        <v>475.79000000000815</v>
      </c>
      <c r="AL22" s="264"/>
    </row>
    <row r="23" spans="1:38" ht="61.5" hidden="1" customHeight="1" x14ac:dyDescent="0.25">
      <c r="A23" s="150" t="s">
        <v>10</v>
      </c>
      <c r="B23" s="156" t="s">
        <v>10</v>
      </c>
      <c r="C23" s="151" t="s">
        <v>292</v>
      </c>
      <c r="D23" s="183"/>
      <c r="E23" s="152" t="s">
        <v>616</v>
      </c>
      <c r="F23" s="158" t="s">
        <v>606</v>
      </c>
      <c r="G23" s="131" t="s">
        <v>381</v>
      </c>
      <c r="H23" s="152" t="s">
        <v>617</v>
      </c>
      <c r="I23" s="154" t="s">
        <v>315</v>
      </c>
      <c r="J23" s="131" t="s">
        <v>411</v>
      </c>
      <c r="K23" s="159">
        <v>43663</v>
      </c>
      <c r="L23" s="157"/>
      <c r="M23" s="83"/>
      <c r="N23" s="83"/>
      <c r="O23" s="83"/>
      <c r="P23" s="83"/>
      <c r="Q23" s="83"/>
      <c r="R23" s="84"/>
      <c r="S23" s="84"/>
      <c r="T23" s="156"/>
      <c r="U23" s="156"/>
      <c r="V23" s="134">
        <v>6</v>
      </c>
      <c r="W23" s="156">
        <v>43866</v>
      </c>
      <c r="X23" s="157">
        <v>6</v>
      </c>
      <c r="Y23" s="157"/>
      <c r="Z23" s="157"/>
      <c r="AA23" s="157"/>
      <c r="AB23" s="157"/>
      <c r="AC23" s="157"/>
      <c r="AD23" s="157"/>
      <c r="AE23" s="141"/>
      <c r="AF23" s="157">
        <v>200000</v>
      </c>
      <c r="AG23" s="157">
        <v>11245.9</v>
      </c>
      <c r="AH23" s="157">
        <f t="shared" si="6"/>
        <v>188754.1</v>
      </c>
      <c r="AI23" s="157">
        <v>188754.1</v>
      </c>
      <c r="AJ23" s="141">
        <f t="shared" si="7"/>
        <v>100</v>
      </c>
      <c r="AK23" s="157">
        <f t="shared" si="5"/>
        <v>0</v>
      </c>
    </row>
    <row r="24" spans="1:38" ht="61.5" hidden="1" customHeight="1" x14ac:dyDescent="0.25">
      <c r="A24" s="10" t="s">
        <v>10</v>
      </c>
      <c r="B24" s="10" t="s">
        <v>10</v>
      </c>
      <c r="C24" s="1" t="s">
        <v>24</v>
      </c>
      <c r="D24" s="12"/>
      <c r="E24" s="31" t="s">
        <v>559</v>
      </c>
      <c r="F24" s="32" t="s">
        <v>560</v>
      </c>
      <c r="G24" s="32" t="s">
        <v>381</v>
      </c>
      <c r="H24" s="31" t="s">
        <v>561</v>
      </c>
      <c r="I24" s="1" t="s">
        <v>63</v>
      </c>
      <c r="J24" s="32" t="s">
        <v>287</v>
      </c>
      <c r="K24" s="11">
        <v>43637</v>
      </c>
      <c r="L24" s="115"/>
      <c r="M24" s="189"/>
      <c r="N24" s="189"/>
      <c r="O24" s="189"/>
      <c r="P24" s="189"/>
      <c r="Q24" s="189"/>
      <c r="R24" s="192"/>
      <c r="S24" s="192"/>
      <c r="T24" s="10"/>
      <c r="U24" s="10"/>
      <c r="V24" s="19">
        <v>36</v>
      </c>
      <c r="W24" s="10">
        <v>44733</v>
      </c>
      <c r="X24" s="115"/>
      <c r="Y24" s="115"/>
      <c r="Z24" s="115"/>
      <c r="AA24" s="115"/>
      <c r="AB24" s="115"/>
      <c r="AC24" s="115"/>
      <c r="AD24" s="115"/>
      <c r="AE24" s="80"/>
      <c r="AF24" s="115">
        <v>200000</v>
      </c>
      <c r="AG24" s="115"/>
      <c r="AH24" s="175">
        <f t="shared" si="6"/>
        <v>200000</v>
      </c>
      <c r="AI24" s="174">
        <v>199849.79</v>
      </c>
      <c r="AJ24" s="80">
        <f t="shared" si="7"/>
        <v>99.924895000000006</v>
      </c>
      <c r="AK24" s="175">
        <f t="shared" si="5"/>
        <v>150.20999999999185</v>
      </c>
    </row>
    <row r="25" spans="1:38" ht="61.5" hidden="1" customHeight="1" x14ac:dyDescent="0.25">
      <c r="A25" s="10" t="s">
        <v>10</v>
      </c>
      <c r="B25" s="10" t="s">
        <v>10</v>
      </c>
      <c r="C25" s="1" t="s">
        <v>348</v>
      </c>
      <c r="D25" s="232" t="s">
        <v>556</v>
      </c>
      <c r="E25" s="31" t="s">
        <v>557</v>
      </c>
      <c r="F25" s="32" t="s">
        <v>555</v>
      </c>
      <c r="G25" s="32" t="s">
        <v>381</v>
      </c>
      <c r="H25" s="31" t="s">
        <v>558</v>
      </c>
      <c r="I25" s="1" t="s">
        <v>261</v>
      </c>
      <c r="J25" s="32" t="s">
        <v>304</v>
      </c>
      <c r="K25" s="11">
        <v>43634</v>
      </c>
      <c r="L25" s="228"/>
      <c r="M25" s="189"/>
      <c r="N25" s="189"/>
      <c r="O25" s="189"/>
      <c r="P25" s="189"/>
      <c r="Q25" s="189"/>
      <c r="R25" s="192"/>
      <c r="S25" s="219"/>
      <c r="T25" s="11">
        <v>43634</v>
      </c>
      <c r="U25" s="122"/>
      <c r="V25" s="220">
        <v>24</v>
      </c>
      <c r="W25" s="10">
        <v>44365</v>
      </c>
      <c r="X25" s="228">
        <v>12</v>
      </c>
      <c r="Y25" s="115"/>
      <c r="Z25" s="115"/>
      <c r="AA25" s="115"/>
      <c r="AB25" s="115"/>
      <c r="AC25" s="222"/>
      <c r="AD25" s="228"/>
      <c r="AE25" s="80"/>
      <c r="AF25" s="115">
        <v>250000</v>
      </c>
      <c r="AG25" s="222"/>
      <c r="AH25" s="175">
        <f t="shared" si="6"/>
        <v>250000</v>
      </c>
      <c r="AI25" s="174">
        <v>249721.2</v>
      </c>
      <c r="AJ25" s="80">
        <f t="shared" si="7"/>
        <v>99.888480000000001</v>
      </c>
      <c r="AK25" s="175">
        <f t="shared" si="5"/>
        <v>278.79999999998836</v>
      </c>
    </row>
    <row r="26" spans="1:38" ht="61.5" hidden="1" customHeight="1" x14ac:dyDescent="0.25">
      <c r="A26" s="17" t="s">
        <v>10</v>
      </c>
      <c r="B26" s="17" t="s">
        <v>10</v>
      </c>
      <c r="C26" s="56" t="s">
        <v>24</v>
      </c>
      <c r="D26" s="12" t="s">
        <v>587</v>
      </c>
      <c r="E26" s="163" t="s">
        <v>588</v>
      </c>
      <c r="F26" s="57" t="s">
        <v>589</v>
      </c>
      <c r="G26" s="57" t="s">
        <v>381</v>
      </c>
      <c r="H26" s="163" t="s">
        <v>590</v>
      </c>
      <c r="I26" s="56" t="s">
        <v>51</v>
      </c>
      <c r="J26" s="57" t="s">
        <v>591</v>
      </c>
      <c r="K26" s="41">
        <v>43606</v>
      </c>
      <c r="L26" s="115"/>
      <c r="M26" s="189"/>
      <c r="N26" s="189"/>
      <c r="O26" s="189"/>
      <c r="P26" s="189"/>
      <c r="Q26" s="189"/>
      <c r="R26" s="192"/>
      <c r="S26" s="192"/>
      <c r="T26" s="17"/>
      <c r="U26" s="10"/>
      <c r="V26" s="19">
        <v>36</v>
      </c>
      <c r="W26" s="17">
        <v>44702</v>
      </c>
      <c r="X26" s="115"/>
      <c r="Y26" s="115"/>
      <c r="Z26" s="115"/>
      <c r="AA26" s="115"/>
      <c r="AB26" s="115"/>
      <c r="AC26" s="115"/>
      <c r="AD26" s="115"/>
      <c r="AE26" s="80"/>
      <c r="AF26" s="115">
        <v>200000</v>
      </c>
      <c r="AG26" s="115"/>
      <c r="AH26" s="236">
        <f t="shared" si="6"/>
        <v>200000</v>
      </c>
      <c r="AI26" s="212">
        <v>199999.51</v>
      </c>
      <c r="AJ26" s="54">
        <f t="shared" si="7"/>
        <v>99.999755000000007</v>
      </c>
      <c r="AK26" s="236">
        <f t="shared" si="5"/>
        <v>0.48999999999068677</v>
      </c>
    </row>
    <row r="27" spans="1:38" ht="61.5" hidden="1" customHeight="1" x14ac:dyDescent="0.25">
      <c r="A27" s="10" t="s">
        <v>10</v>
      </c>
      <c r="B27" s="10" t="s">
        <v>10</v>
      </c>
      <c r="C27" s="1" t="s">
        <v>24</v>
      </c>
      <c r="D27" s="232"/>
      <c r="E27" s="31" t="s">
        <v>583</v>
      </c>
      <c r="F27" s="32" t="s">
        <v>584</v>
      </c>
      <c r="G27" s="32" t="s">
        <v>381</v>
      </c>
      <c r="H27" s="31" t="s">
        <v>585</v>
      </c>
      <c r="I27" s="1" t="s">
        <v>63</v>
      </c>
      <c r="J27" s="32" t="s">
        <v>586</v>
      </c>
      <c r="K27" s="11">
        <v>43600</v>
      </c>
      <c r="L27" s="228"/>
      <c r="M27" s="189"/>
      <c r="N27" s="189"/>
      <c r="O27" s="189"/>
      <c r="P27" s="189"/>
      <c r="Q27" s="189"/>
      <c r="R27" s="192"/>
      <c r="S27" s="219"/>
      <c r="T27" s="11">
        <v>43600</v>
      </c>
      <c r="U27" s="122"/>
      <c r="V27" s="220">
        <v>36</v>
      </c>
      <c r="W27" s="10">
        <v>44696</v>
      </c>
      <c r="X27" s="228"/>
      <c r="Y27" s="115"/>
      <c r="Z27" s="115"/>
      <c r="AA27" s="115"/>
      <c r="AB27" s="115"/>
      <c r="AC27" s="222"/>
      <c r="AD27" s="228"/>
      <c r="AE27" s="80"/>
      <c r="AF27" s="115">
        <v>200000</v>
      </c>
      <c r="AG27" s="222"/>
      <c r="AH27" s="175">
        <f t="shared" si="6"/>
        <v>200000</v>
      </c>
      <c r="AI27" s="174">
        <v>199700.65</v>
      </c>
      <c r="AJ27" s="80">
        <f t="shared" si="7"/>
        <v>99.850324999999998</v>
      </c>
      <c r="AK27" s="175">
        <f t="shared" si="5"/>
        <v>299.35000000000582</v>
      </c>
    </row>
    <row r="28" spans="1:38" ht="61.5" hidden="1" customHeight="1" x14ac:dyDescent="0.25">
      <c r="A28" s="156" t="s">
        <v>10</v>
      </c>
      <c r="B28" s="156" t="s">
        <v>10</v>
      </c>
      <c r="C28" s="154" t="s">
        <v>48</v>
      </c>
      <c r="D28" s="199"/>
      <c r="E28" s="152" t="s">
        <v>579</v>
      </c>
      <c r="F28" s="153" t="s">
        <v>580</v>
      </c>
      <c r="G28" s="153" t="s">
        <v>381</v>
      </c>
      <c r="H28" s="163" t="s">
        <v>581</v>
      </c>
      <c r="I28" s="56" t="s">
        <v>51</v>
      </c>
      <c r="J28" s="57" t="s">
        <v>582</v>
      </c>
      <c r="K28" s="155">
        <v>43584</v>
      </c>
      <c r="L28" s="115"/>
      <c r="M28" s="189"/>
      <c r="N28" s="189"/>
      <c r="O28" s="189"/>
      <c r="P28" s="189"/>
      <c r="Q28" s="189"/>
      <c r="R28" s="192"/>
      <c r="S28" s="192"/>
      <c r="T28" s="17"/>
      <c r="U28" s="10"/>
      <c r="V28" s="19">
        <v>30</v>
      </c>
      <c r="W28" s="17">
        <v>44498</v>
      </c>
      <c r="X28" s="115"/>
      <c r="Y28" s="115"/>
      <c r="Z28" s="115"/>
      <c r="AA28" s="115"/>
      <c r="AB28" s="115"/>
      <c r="AC28" s="115"/>
      <c r="AD28" s="115"/>
      <c r="AE28" s="80"/>
      <c r="AF28" s="185">
        <v>450000</v>
      </c>
      <c r="AG28" s="185"/>
      <c r="AH28" s="200">
        <f t="shared" si="6"/>
        <v>450000</v>
      </c>
      <c r="AI28" s="200">
        <v>448751.08</v>
      </c>
      <c r="AJ28" s="141">
        <f t="shared" si="7"/>
        <v>99.722462222222234</v>
      </c>
      <c r="AK28" s="200">
        <f t="shared" si="5"/>
        <v>1248.9199999999837</v>
      </c>
    </row>
    <row r="29" spans="1:38" ht="61.5" hidden="1" customHeight="1" x14ac:dyDescent="0.25">
      <c r="A29" s="10" t="s">
        <v>10</v>
      </c>
      <c r="B29" s="10" t="s">
        <v>10</v>
      </c>
      <c r="C29" s="1" t="s">
        <v>574</v>
      </c>
      <c r="D29" s="12"/>
      <c r="E29" s="31" t="s">
        <v>575</v>
      </c>
      <c r="F29" s="32" t="s">
        <v>576</v>
      </c>
      <c r="G29" s="32" t="s">
        <v>381</v>
      </c>
      <c r="H29" s="31" t="s">
        <v>577</v>
      </c>
      <c r="I29" s="1" t="s">
        <v>301</v>
      </c>
      <c r="J29" s="32" t="s">
        <v>578</v>
      </c>
      <c r="K29" s="11">
        <v>43538</v>
      </c>
      <c r="L29" s="115"/>
      <c r="M29" s="189"/>
      <c r="N29" s="189"/>
      <c r="O29" s="189"/>
      <c r="P29" s="189"/>
      <c r="Q29" s="189"/>
      <c r="R29" s="192"/>
      <c r="S29" s="192"/>
      <c r="T29" s="10"/>
      <c r="U29" s="10"/>
      <c r="V29" s="19">
        <v>24</v>
      </c>
      <c r="W29" s="10">
        <v>44269</v>
      </c>
      <c r="X29" s="115">
        <v>12</v>
      </c>
      <c r="Y29" s="115"/>
      <c r="Z29" s="115"/>
      <c r="AA29" s="115"/>
      <c r="AB29" s="115"/>
      <c r="AC29" s="115"/>
      <c r="AD29" s="115"/>
      <c r="AE29" s="80"/>
      <c r="AF29" s="115">
        <v>400000</v>
      </c>
      <c r="AG29" s="115"/>
      <c r="AH29" s="175">
        <f t="shared" si="6"/>
        <v>400000</v>
      </c>
      <c r="AI29" s="175">
        <v>396670.04</v>
      </c>
      <c r="AJ29" s="80">
        <f t="shared" si="7"/>
        <v>99.167509999999993</v>
      </c>
      <c r="AK29" s="175">
        <f t="shared" si="5"/>
        <v>3329.960000000021</v>
      </c>
    </row>
    <row r="30" spans="1:38" ht="61.5" hidden="1" customHeight="1" x14ac:dyDescent="0.25">
      <c r="A30" s="10" t="s">
        <v>10</v>
      </c>
      <c r="B30" s="10" t="s">
        <v>10</v>
      </c>
      <c r="C30" s="1" t="s">
        <v>29</v>
      </c>
      <c r="D30" s="232" t="s">
        <v>338</v>
      </c>
      <c r="E30" s="31" t="s">
        <v>542</v>
      </c>
      <c r="F30" s="32" t="s">
        <v>543</v>
      </c>
      <c r="G30" s="32" t="s">
        <v>404</v>
      </c>
      <c r="H30" s="31" t="s">
        <v>544</v>
      </c>
      <c r="I30" s="1" t="s">
        <v>274</v>
      </c>
      <c r="J30" s="32" t="s">
        <v>275</v>
      </c>
      <c r="K30" s="11">
        <v>43411</v>
      </c>
      <c r="L30" s="228"/>
      <c r="M30" s="189"/>
      <c r="N30" s="189"/>
      <c r="O30" s="189"/>
      <c r="P30" s="189"/>
      <c r="Q30" s="189"/>
      <c r="R30" s="192"/>
      <c r="S30" s="219"/>
      <c r="T30" s="11">
        <v>43411</v>
      </c>
      <c r="U30" s="122"/>
      <c r="V30" s="220">
        <v>36</v>
      </c>
      <c r="W30" s="10">
        <v>44509</v>
      </c>
      <c r="X30" s="228"/>
      <c r="Y30" s="115"/>
      <c r="Z30" s="115"/>
      <c r="AA30" s="115"/>
      <c r="AB30" s="115"/>
      <c r="AC30" s="222"/>
      <c r="AD30" s="228"/>
      <c r="AE30" s="80"/>
      <c r="AF30" s="115">
        <v>200000</v>
      </c>
      <c r="AG30" s="222"/>
      <c r="AH30" s="175">
        <f t="shared" si="6"/>
        <v>200000</v>
      </c>
      <c r="AI30" s="175">
        <v>194525.65</v>
      </c>
      <c r="AJ30" s="80">
        <f t="shared" si="7"/>
        <v>97.262824999999992</v>
      </c>
      <c r="AK30" s="175">
        <f t="shared" si="5"/>
        <v>5474.3500000000058</v>
      </c>
    </row>
    <row r="31" spans="1:38" ht="61.5" hidden="1" customHeight="1" x14ac:dyDescent="0.25">
      <c r="A31" s="156" t="s">
        <v>10</v>
      </c>
      <c r="B31" s="29" t="s">
        <v>10</v>
      </c>
      <c r="C31" s="154" t="s">
        <v>552</v>
      </c>
      <c r="D31" s="172"/>
      <c r="E31" s="152" t="s">
        <v>553</v>
      </c>
      <c r="F31" s="153" t="s">
        <v>551</v>
      </c>
      <c r="G31" s="153" t="s">
        <v>381</v>
      </c>
      <c r="H31" s="152" t="s">
        <v>554</v>
      </c>
      <c r="I31" s="154" t="s">
        <v>143</v>
      </c>
      <c r="J31" s="153" t="s">
        <v>143</v>
      </c>
      <c r="K31" s="155">
        <v>43388</v>
      </c>
      <c r="L31" s="184"/>
      <c r="M31" s="83"/>
      <c r="N31" s="83"/>
      <c r="O31" s="83"/>
      <c r="P31" s="83"/>
      <c r="Q31" s="83"/>
      <c r="R31" s="84"/>
      <c r="S31" s="84"/>
      <c r="T31" s="156"/>
      <c r="U31" s="156"/>
      <c r="V31" s="134">
        <v>24</v>
      </c>
      <c r="W31" s="156">
        <v>44484</v>
      </c>
      <c r="X31" s="184">
        <v>12</v>
      </c>
      <c r="Y31" s="157"/>
      <c r="Z31" s="157"/>
      <c r="AA31" s="157"/>
      <c r="AB31" s="157"/>
      <c r="AC31" s="157"/>
      <c r="AD31" s="157"/>
      <c r="AE31" s="141"/>
      <c r="AF31" s="157">
        <v>780000</v>
      </c>
      <c r="AG31" s="157"/>
      <c r="AH31" s="185">
        <f t="shared" si="6"/>
        <v>780000</v>
      </c>
      <c r="AI31" s="185">
        <v>778721.53</v>
      </c>
      <c r="AJ31" s="141">
        <f t="shared" si="7"/>
        <v>99.836093589743598</v>
      </c>
      <c r="AK31" s="185">
        <f t="shared" si="5"/>
        <v>1278.4699999999721</v>
      </c>
    </row>
    <row r="32" spans="1:38" ht="61.5" hidden="1" customHeight="1" x14ac:dyDescent="0.25">
      <c r="A32" s="10" t="s">
        <v>10</v>
      </c>
      <c r="B32" s="10" t="s">
        <v>10</v>
      </c>
      <c r="C32" s="1" t="s">
        <v>145</v>
      </c>
      <c r="D32" s="12"/>
      <c r="E32" s="31" t="s">
        <v>545</v>
      </c>
      <c r="F32" s="32" t="s">
        <v>534</v>
      </c>
      <c r="G32" s="32" t="s">
        <v>381</v>
      </c>
      <c r="H32" s="31" t="s">
        <v>541</v>
      </c>
      <c r="I32" s="32" t="s">
        <v>132</v>
      </c>
      <c r="J32" s="13" t="s">
        <v>262</v>
      </c>
      <c r="K32" s="11">
        <v>43367</v>
      </c>
      <c r="L32" s="115"/>
      <c r="M32" s="189"/>
      <c r="N32" s="189"/>
      <c r="O32" s="189"/>
      <c r="P32" s="189"/>
      <c r="Q32" s="189"/>
      <c r="R32" s="192"/>
      <c r="S32" s="192"/>
      <c r="T32" s="11">
        <v>43367</v>
      </c>
      <c r="U32" s="10"/>
      <c r="V32" s="19">
        <v>36</v>
      </c>
      <c r="W32" s="10">
        <v>45193</v>
      </c>
      <c r="X32" s="115">
        <v>12</v>
      </c>
      <c r="Y32" s="115"/>
      <c r="Z32" s="115"/>
      <c r="AA32" s="115"/>
      <c r="AB32" s="115"/>
      <c r="AC32" s="115"/>
      <c r="AD32" s="115"/>
      <c r="AE32" s="80"/>
      <c r="AF32" s="115">
        <v>950000</v>
      </c>
      <c r="AG32" s="80"/>
      <c r="AH32" s="263">
        <f t="shared" si="6"/>
        <v>950000</v>
      </c>
      <c r="AI32" s="263">
        <v>950000</v>
      </c>
      <c r="AJ32" s="80">
        <f t="shared" si="7"/>
        <v>100</v>
      </c>
      <c r="AK32" s="175">
        <f t="shared" si="5"/>
        <v>0</v>
      </c>
      <c r="AL32" s="264"/>
    </row>
    <row r="33" spans="1:37" ht="61.5" hidden="1" customHeight="1" x14ac:dyDescent="0.25">
      <c r="A33" s="17" t="s">
        <v>10</v>
      </c>
      <c r="B33" s="17" t="s">
        <v>10</v>
      </c>
      <c r="C33" s="56" t="s">
        <v>24</v>
      </c>
      <c r="D33" s="251"/>
      <c r="E33" s="163" t="s">
        <v>538</v>
      </c>
      <c r="F33" s="57" t="s">
        <v>533</v>
      </c>
      <c r="G33" s="57" t="s">
        <v>404</v>
      </c>
      <c r="H33" s="163" t="s">
        <v>539</v>
      </c>
      <c r="I33" s="57" t="s">
        <v>285</v>
      </c>
      <c r="J33" s="92" t="s">
        <v>540</v>
      </c>
      <c r="K33" s="41">
        <v>43364</v>
      </c>
      <c r="L33" s="252"/>
      <c r="M33" s="244"/>
      <c r="N33" s="244"/>
      <c r="O33" s="244"/>
      <c r="P33" s="244"/>
      <c r="Q33" s="244"/>
      <c r="R33" s="253"/>
      <c r="S33" s="254"/>
      <c r="T33" s="41">
        <v>43364</v>
      </c>
      <c r="U33" s="243"/>
      <c r="V33" s="225">
        <v>36</v>
      </c>
      <c r="W33" s="17">
        <v>44460</v>
      </c>
      <c r="X33" s="252"/>
      <c r="Y33" s="101"/>
      <c r="Z33" s="101"/>
      <c r="AA33" s="101"/>
      <c r="AB33" s="101"/>
      <c r="AC33" s="250"/>
      <c r="AD33" s="252"/>
      <c r="AE33" s="54"/>
      <c r="AF33" s="101">
        <v>500000</v>
      </c>
      <c r="AG33" s="255"/>
      <c r="AH33" s="236">
        <f t="shared" si="6"/>
        <v>500000</v>
      </c>
      <c r="AI33" s="236">
        <v>496542.57</v>
      </c>
      <c r="AJ33" s="54">
        <f t="shared" si="7"/>
        <v>99.308514000000002</v>
      </c>
      <c r="AK33" s="236">
        <f t="shared" si="5"/>
        <v>3457.429999999993</v>
      </c>
    </row>
    <row r="34" spans="1:37" ht="61.5" hidden="1" customHeight="1" x14ac:dyDescent="0.25">
      <c r="A34" s="10" t="s">
        <v>10</v>
      </c>
      <c r="B34" s="10" t="s">
        <v>10</v>
      </c>
      <c r="C34" s="1" t="s">
        <v>24</v>
      </c>
      <c r="D34" s="232" t="s">
        <v>587</v>
      </c>
      <c r="E34" s="31" t="s">
        <v>610</v>
      </c>
      <c r="F34" s="32" t="s">
        <v>611</v>
      </c>
      <c r="G34" s="32" t="s">
        <v>404</v>
      </c>
      <c r="H34" s="31" t="s">
        <v>618</v>
      </c>
      <c r="I34" s="32" t="s">
        <v>51</v>
      </c>
      <c r="J34" s="13" t="s">
        <v>619</v>
      </c>
      <c r="K34" s="11">
        <v>43301</v>
      </c>
      <c r="L34" s="228"/>
      <c r="M34" s="189"/>
      <c r="N34" s="189"/>
      <c r="O34" s="189"/>
      <c r="P34" s="189"/>
      <c r="Q34" s="189"/>
      <c r="R34" s="192"/>
      <c r="S34" s="219"/>
      <c r="T34" s="11">
        <v>43301</v>
      </c>
      <c r="U34" s="128">
        <v>48</v>
      </c>
      <c r="V34" s="220">
        <v>36</v>
      </c>
      <c r="W34" s="10">
        <v>44551</v>
      </c>
      <c r="X34" s="228"/>
      <c r="Y34" s="115"/>
      <c r="Z34" s="115"/>
      <c r="AA34" s="115"/>
      <c r="AB34" s="115"/>
      <c r="AC34" s="222"/>
      <c r="AD34" s="228"/>
      <c r="AE34" s="80"/>
      <c r="AF34" s="115">
        <v>700000</v>
      </c>
      <c r="AG34" s="223"/>
      <c r="AH34" s="175">
        <f t="shared" si="6"/>
        <v>700000</v>
      </c>
      <c r="AI34" s="175">
        <v>699740.83</v>
      </c>
      <c r="AJ34" s="80">
        <f t="shared" si="7"/>
        <v>99.962975714285704</v>
      </c>
      <c r="AK34" s="175">
        <f t="shared" si="5"/>
        <v>259.17000000004191</v>
      </c>
    </row>
    <row r="35" spans="1:37" ht="61.5" hidden="1" customHeight="1" x14ac:dyDescent="0.25">
      <c r="A35" s="150" t="s">
        <v>10</v>
      </c>
      <c r="B35" s="29" t="s">
        <v>10</v>
      </c>
      <c r="C35" s="151" t="s">
        <v>536</v>
      </c>
      <c r="D35" s="172"/>
      <c r="E35" s="152" t="s">
        <v>535</v>
      </c>
      <c r="F35" s="153" t="s">
        <v>532</v>
      </c>
      <c r="G35" s="153" t="s">
        <v>381</v>
      </c>
      <c r="H35" s="152" t="s">
        <v>537</v>
      </c>
      <c r="I35" s="153" t="s">
        <v>260</v>
      </c>
      <c r="J35" s="170" t="s">
        <v>482</v>
      </c>
      <c r="K35" s="155">
        <v>43286</v>
      </c>
      <c r="L35" s="184"/>
      <c r="M35" s="83"/>
      <c r="N35" s="83"/>
      <c r="O35" s="83"/>
      <c r="P35" s="83"/>
      <c r="Q35" s="83"/>
      <c r="R35" s="84"/>
      <c r="S35" s="84"/>
      <c r="T35" s="156"/>
      <c r="U35" s="156"/>
      <c r="V35" s="134">
        <v>36</v>
      </c>
      <c r="W35" s="156">
        <v>44382</v>
      </c>
      <c r="X35" s="184">
        <v>12</v>
      </c>
      <c r="Y35" s="157"/>
      <c r="Z35" s="157"/>
      <c r="AA35" s="157"/>
      <c r="AB35" s="157"/>
      <c r="AC35" s="157"/>
      <c r="AD35" s="157"/>
      <c r="AE35" s="157"/>
      <c r="AF35" s="157">
        <v>450000</v>
      </c>
      <c r="AG35" s="141"/>
      <c r="AH35" s="157">
        <f t="shared" si="6"/>
        <v>450000</v>
      </c>
      <c r="AI35" s="185">
        <v>424800.93</v>
      </c>
      <c r="AJ35" s="141">
        <f t="shared" si="7"/>
        <v>94.400206666666662</v>
      </c>
      <c r="AK35" s="157">
        <f t="shared" si="5"/>
        <v>25199.070000000007</v>
      </c>
    </row>
    <row r="36" spans="1:37" ht="61.5" hidden="1" customHeight="1" x14ac:dyDescent="0.25">
      <c r="A36" s="10" t="s">
        <v>10</v>
      </c>
      <c r="B36" s="10" t="s">
        <v>10</v>
      </c>
      <c r="C36" s="1" t="s">
        <v>348</v>
      </c>
      <c r="D36" s="233" t="s">
        <v>509</v>
      </c>
      <c r="E36" s="31" t="s">
        <v>510</v>
      </c>
      <c r="F36" s="32" t="s">
        <v>512</v>
      </c>
      <c r="G36" s="32" t="s">
        <v>404</v>
      </c>
      <c r="H36" s="31" t="s">
        <v>513</v>
      </c>
      <c r="I36" s="32" t="s">
        <v>260</v>
      </c>
      <c r="J36" s="13" t="s">
        <v>264</v>
      </c>
      <c r="K36" s="11">
        <v>43276</v>
      </c>
      <c r="L36" s="228"/>
      <c r="M36" s="189"/>
      <c r="N36" s="189"/>
      <c r="O36" s="189"/>
      <c r="P36" s="189"/>
      <c r="Q36" s="189"/>
      <c r="R36" s="192"/>
      <c r="S36" s="219"/>
      <c r="T36" s="11">
        <v>43276</v>
      </c>
      <c r="U36" s="122"/>
      <c r="V36" s="220">
        <v>24</v>
      </c>
      <c r="W36" s="10">
        <v>44007</v>
      </c>
      <c r="X36" s="228">
        <v>12</v>
      </c>
      <c r="Y36" s="115"/>
      <c r="Z36" s="115"/>
      <c r="AA36" s="115"/>
      <c r="AB36" s="115"/>
      <c r="AC36" s="222"/>
      <c r="AD36" s="228"/>
      <c r="AE36" s="115"/>
      <c r="AF36" s="115">
        <v>370000</v>
      </c>
      <c r="AG36" s="222"/>
      <c r="AH36" s="175">
        <f t="shared" si="6"/>
        <v>370000</v>
      </c>
      <c r="AI36" s="175">
        <v>344827.13</v>
      </c>
      <c r="AJ36" s="80">
        <f t="shared" si="7"/>
        <v>93.196521621621613</v>
      </c>
      <c r="AK36" s="175">
        <f t="shared" si="5"/>
        <v>25172.869999999995</v>
      </c>
    </row>
    <row r="37" spans="1:37" ht="61.5" hidden="1" customHeight="1" x14ac:dyDescent="0.25">
      <c r="A37" s="17" t="s">
        <v>10</v>
      </c>
      <c r="B37" s="179" t="s">
        <v>10</v>
      </c>
      <c r="C37" s="56" t="s">
        <v>29</v>
      </c>
      <c r="D37" s="180"/>
      <c r="E37" s="163" t="s">
        <v>507</v>
      </c>
      <c r="F37" s="57" t="s">
        <v>511</v>
      </c>
      <c r="G37" s="57" t="s">
        <v>381</v>
      </c>
      <c r="H37" s="163" t="s">
        <v>508</v>
      </c>
      <c r="I37" s="57" t="s">
        <v>260</v>
      </c>
      <c r="J37" s="92" t="s">
        <v>452</v>
      </c>
      <c r="K37" s="41">
        <v>43255</v>
      </c>
      <c r="L37" s="181"/>
      <c r="M37" s="83"/>
      <c r="N37" s="83"/>
      <c r="O37" s="83"/>
      <c r="P37" s="83"/>
      <c r="Q37" s="83"/>
      <c r="R37" s="84"/>
      <c r="S37" s="84"/>
      <c r="T37" s="17"/>
      <c r="U37" s="17"/>
      <c r="V37" s="18">
        <v>36</v>
      </c>
      <c r="W37" s="17">
        <v>44351</v>
      </c>
      <c r="X37" s="181"/>
      <c r="Y37" s="97"/>
      <c r="Z37" s="97"/>
      <c r="AA37" s="97"/>
      <c r="AB37" s="97"/>
      <c r="AC37" s="97"/>
      <c r="AD37" s="97"/>
      <c r="AE37" s="186"/>
      <c r="AF37" s="97">
        <v>200000</v>
      </c>
      <c r="AG37" s="97"/>
      <c r="AH37" s="101">
        <f t="shared" si="6"/>
        <v>200000</v>
      </c>
      <c r="AI37" s="101">
        <v>199991.71</v>
      </c>
      <c r="AJ37" s="54">
        <f t="shared" si="7"/>
        <v>99.995855000000006</v>
      </c>
      <c r="AK37" s="97">
        <f t="shared" si="5"/>
        <v>8.2900000000081491</v>
      </c>
    </row>
    <row r="38" spans="1:37" ht="61.5" hidden="1" customHeight="1" x14ac:dyDescent="0.25">
      <c r="A38" s="10" t="s">
        <v>10</v>
      </c>
      <c r="B38" s="124" t="s">
        <v>10</v>
      </c>
      <c r="C38" s="1" t="s">
        <v>24</v>
      </c>
      <c r="D38" s="121"/>
      <c r="E38" s="31" t="s">
        <v>516</v>
      </c>
      <c r="F38" s="32" t="s">
        <v>514</v>
      </c>
      <c r="G38" s="32" t="s">
        <v>381</v>
      </c>
      <c r="H38" s="31" t="s">
        <v>515</v>
      </c>
      <c r="I38" s="32" t="s">
        <v>285</v>
      </c>
      <c r="J38" s="13" t="s">
        <v>276</v>
      </c>
      <c r="K38" s="11">
        <v>43220</v>
      </c>
      <c r="L38" s="123"/>
      <c r="M38" s="83"/>
      <c r="N38" s="83"/>
      <c r="O38" s="83"/>
      <c r="P38" s="83"/>
      <c r="Q38" s="83"/>
      <c r="R38" s="84"/>
      <c r="S38" s="84"/>
      <c r="T38" s="10"/>
      <c r="U38" s="10"/>
      <c r="V38" s="19">
        <v>18</v>
      </c>
      <c r="W38" s="10">
        <v>43768</v>
      </c>
      <c r="X38" s="125">
        <v>12</v>
      </c>
      <c r="Y38" s="116">
        <v>3</v>
      </c>
      <c r="Z38" s="62"/>
      <c r="AA38" s="62"/>
      <c r="AB38" s="62"/>
      <c r="AC38" s="62"/>
      <c r="AD38" s="62"/>
      <c r="AE38" s="7"/>
      <c r="AF38" s="62">
        <v>450000</v>
      </c>
      <c r="AG38" s="62">
        <v>273489.74</v>
      </c>
      <c r="AH38" s="115">
        <f t="shared" si="6"/>
        <v>176510.26</v>
      </c>
      <c r="AI38" s="115">
        <v>168076.7</v>
      </c>
      <c r="AJ38" s="80">
        <f t="shared" si="7"/>
        <v>95.222056780155441</v>
      </c>
      <c r="AK38" s="62">
        <f t="shared" si="5"/>
        <v>8433.5599999999977</v>
      </c>
    </row>
    <row r="39" spans="1:37" ht="61.5" hidden="1" customHeight="1" x14ac:dyDescent="0.25">
      <c r="A39" s="156" t="s">
        <v>10</v>
      </c>
      <c r="B39" s="133" t="s">
        <v>10</v>
      </c>
      <c r="C39" s="154" t="s">
        <v>502</v>
      </c>
      <c r="D39" s="177"/>
      <c r="E39" s="152" t="s">
        <v>503</v>
      </c>
      <c r="F39" s="158" t="s">
        <v>504</v>
      </c>
      <c r="G39" s="131" t="s">
        <v>381</v>
      </c>
      <c r="H39" s="152" t="s">
        <v>505</v>
      </c>
      <c r="I39" s="160" t="s">
        <v>261</v>
      </c>
      <c r="J39" s="135" t="s">
        <v>506</v>
      </c>
      <c r="K39" s="155">
        <v>43080</v>
      </c>
      <c r="L39" s="62"/>
      <c r="M39" s="83"/>
      <c r="N39" s="83"/>
      <c r="O39" s="83"/>
      <c r="P39" s="83"/>
      <c r="Q39" s="83"/>
      <c r="R39" s="84"/>
      <c r="S39" s="84"/>
      <c r="T39" s="29"/>
      <c r="U39" s="29"/>
      <c r="V39" s="134">
        <v>32</v>
      </c>
      <c r="W39" s="156">
        <v>44023</v>
      </c>
      <c r="X39" s="10"/>
      <c r="Y39" s="10"/>
      <c r="Z39" s="10"/>
      <c r="AA39" s="10"/>
      <c r="AB39" s="62"/>
      <c r="AC39" s="62"/>
      <c r="AD39" s="161"/>
      <c r="AE39" s="157"/>
      <c r="AF39" s="157">
        <v>180000</v>
      </c>
      <c r="AG39" s="157"/>
      <c r="AH39" s="157">
        <f t="shared" si="6"/>
        <v>180000</v>
      </c>
      <c r="AI39" s="157">
        <v>0</v>
      </c>
      <c r="AJ39" s="141">
        <f t="shared" si="7"/>
        <v>0</v>
      </c>
      <c r="AK39" s="157">
        <f t="shared" si="5"/>
        <v>180000</v>
      </c>
    </row>
    <row r="40" spans="1:37" ht="61.5" hidden="1" customHeight="1" x14ac:dyDescent="0.25">
      <c r="A40" s="10" t="s">
        <v>10</v>
      </c>
      <c r="B40" s="10" t="s">
        <v>10</v>
      </c>
      <c r="C40" s="1" t="s">
        <v>29</v>
      </c>
      <c r="D40" s="233"/>
      <c r="E40" s="31" t="s">
        <v>486</v>
      </c>
      <c r="F40" s="1" t="s">
        <v>487</v>
      </c>
      <c r="G40" s="12" t="s">
        <v>404</v>
      </c>
      <c r="H40" s="31" t="s">
        <v>493</v>
      </c>
      <c r="I40" s="32" t="s">
        <v>260</v>
      </c>
      <c r="J40" s="32" t="s">
        <v>495</v>
      </c>
      <c r="K40" s="10">
        <v>43080</v>
      </c>
      <c r="L40" s="127"/>
      <c r="M40" s="10"/>
      <c r="N40" s="11"/>
      <c r="O40" s="62"/>
      <c r="P40" s="83"/>
      <c r="Q40" s="83"/>
      <c r="R40" s="83"/>
      <c r="S40" s="83"/>
      <c r="T40" s="10">
        <v>43080</v>
      </c>
      <c r="U40" s="229"/>
      <c r="V40" s="220"/>
      <c r="W40" s="10">
        <v>43810</v>
      </c>
      <c r="X40" s="128">
        <v>12</v>
      </c>
      <c r="Y40" s="19">
        <v>12</v>
      </c>
      <c r="Z40" s="10"/>
      <c r="AA40" s="10"/>
      <c r="AB40" s="10"/>
      <c r="AC40" s="120"/>
      <c r="AD40" s="123"/>
      <c r="AE40" s="62"/>
      <c r="AF40" s="115">
        <v>350000</v>
      </c>
      <c r="AG40" s="224"/>
      <c r="AH40" s="26">
        <f t="shared" si="6"/>
        <v>350000</v>
      </c>
      <c r="AI40" s="26">
        <v>314830.71000000002</v>
      </c>
      <c r="AJ40" s="80">
        <f t="shared" si="7"/>
        <v>89.951631428571432</v>
      </c>
      <c r="AK40" s="26">
        <f t="shared" si="5"/>
        <v>35169.289999999979</v>
      </c>
    </row>
    <row r="41" spans="1:37" ht="61.5" hidden="1" customHeight="1" x14ac:dyDescent="0.25">
      <c r="A41" s="162" t="s">
        <v>10</v>
      </c>
      <c r="B41" s="17" t="s">
        <v>10</v>
      </c>
      <c r="C41" s="56" t="s">
        <v>24</v>
      </c>
      <c r="D41" s="93"/>
      <c r="E41" s="163" t="s">
        <v>498</v>
      </c>
      <c r="F41" s="56" t="s">
        <v>484</v>
      </c>
      <c r="G41" s="164" t="s">
        <v>381</v>
      </c>
      <c r="H41" s="163" t="s">
        <v>492</v>
      </c>
      <c r="I41" s="57" t="s">
        <v>63</v>
      </c>
      <c r="J41" s="51" t="s">
        <v>485</v>
      </c>
      <c r="K41" s="17">
        <v>43060</v>
      </c>
      <c r="L41" s="9"/>
      <c r="M41" s="10"/>
      <c r="N41" s="11"/>
      <c r="O41" s="62"/>
      <c r="P41" s="83"/>
      <c r="Q41" s="83"/>
      <c r="R41" s="83"/>
      <c r="S41" s="83"/>
      <c r="T41" s="83"/>
      <c r="U41" s="84"/>
      <c r="V41" s="18">
        <v>36</v>
      </c>
      <c r="W41" s="17">
        <v>44156</v>
      </c>
      <c r="X41" s="10"/>
      <c r="Y41" s="10"/>
      <c r="Z41" s="10"/>
      <c r="AA41" s="10"/>
      <c r="AB41" s="10"/>
      <c r="AC41" s="10"/>
      <c r="AD41" s="97"/>
      <c r="AE41" s="97"/>
      <c r="AF41" s="97">
        <v>500000</v>
      </c>
      <c r="AG41" s="98">
        <v>32.47</v>
      </c>
      <c r="AH41" s="97">
        <f t="shared" si="6"/>
        <v>499967.53</v>
      </c>
      <c r="AI41" s="97">
        <v>499967.53</v>
      </c>
      <c r="AJ41" s="54">
        <f t="shared" si="7"/>
        <v>100</v>
      </c>
      <c r="AK41" s="97">
        <f t="shared" si="5"/>
        <v>0</v>
      </c>
    </row>
    <row r="42" spans="1:37" ht="61.5" hidden="1" customHeight="1" x14ac:dyDescent="0.25">
      <c r="A42" s="10" t="s">
        <v>10</v>
      </c>
      <c r="B42" s="10" t="s">
        <v>10</v>
      </c>
      <c r="C42" s="1" t="s">
        <v>480</v>
      </c>
      <c r="D42" s="48"/>
      <c r="E42" s="31" t="s">
        <v>474</v>
      </c>
      <c r="F42" s="82" t="s">
        <v>475</v>
      </c>
      <c r="G42" s="77" t="s">
        <v>381</v>
      </c>
      <c r="H42" s="31" t="s">
        <v>481</v>
      </c>
      <c r="I42" s="32" t="s">
        <v>260</v>
      </c>
      <c r="J42" s="51" t="s">
        <v>482</v>
      </c>
      <c r="K42" s="10">
        <v>42979</v>
      </c>
      <c r="L42" s="9"/>
      <c r="M42" s="10"/>
      <c r="N42" s="11"/>
      <c r="O42" s="62"/>
      <c r="P42" s="83"/>
      <c r="Q42" s="83"/>
      <c r="R42" s="83"/>
      <c r="S42" s="83"/>
      <c r="T42" s="83"/>
      <c r="U42" s="84"/>
      <c r="V42" s="18">
        <v>24</v>
      </c>
      <c r="W42" s="10">
        <v>43709</v>
      </c>
      <c r="X42" s="19">
        <v>12</v>
      </c>
      <c r="Y42" s="10"/>
      <c r="Z42" s="10"/>
      <c r="AA42" s="10"/>
      <c r="AB42" s="105">
        <v>12</v>
      </c>
      <c r="AC42" s="19">
        <f>+V42+AB42</f>
        <v>36</v>
      </c>
      <c r="AD42" s="62"/>
      <c r="AE42" s="62"/>
      <c r="AF42" s="62">
        <v>200000</v>
      </c>
      <c r="AG42" s="79">
        <v>12718.21</v>
      </c>
      <c r="AH42" s="62">
        <f t="shared" si="6"/>
        <v>187281.79</v>
      </c>
      <c r="AI42" s="62">
        <v>187281.79</v>
      </c>
      <c r="AJ42" s="80">
        <f t="shared" si="7"/>
        <v>100</v>
      </c>
      <c r="AK42" s="62">
        <f t="shared" si="5"/>
        <v>0</v>
      </c>
    </row>
    <row r="43" spans="1:37" ht="61.5" hidden="1" customHeight="1" x14ac:dyDescent="0.25">
      <c r="A43" s="10" t="s">
        <v>10</v>
      </c>
      <c r="B43" s="10" t="s">
        <v>10</v>
      </c>
      <c r="C43" s="1" t="s">
        <v>488</v>
      </c>
      <c r="D43" s="48"/>
      <c r="E43" s="31" t="s">
        <v>489</v>
      </c>
      <c r="F43" s="117" t="s">
        <v>490</v>
      </c>
      <c r="G43" s="77" t="s">
        <v>381</v>
      </c>
      <c r="H43" s="31" t="s">
        <v>494</v>
      </c>
      <c r="I43" s="32" t="s">
        <v>301</v>
      </c>
      <c r="J43" s="51" t="s">
        <v>491</v>
      </c>
      <c r="K43" s="10">
        <v>42961</v>
      </c>
      <c r="L43" s="9"/>
      <c r="M43" s="10"/>
      <c r="N43" s="11"/>
      <c r="O43" s="62"/>
      <c r="P43" s="83"/>
      <c r="Q43" s="83"/>
      <c r="R43" s="83"/>
      <c r="S43" s="83"/>
      <c r="T43" s="83"/>
      <c r="U43" s="84"/>
      <c r="V43" s="18"/>
      <c r="W43" s="10">
        <v>43326</v>
      </c>
      <c r="X43" s="19">
        <v>6</v>
      </c>
      <c r="Y43" s="10"/>
      <c r="Z43" s="10"/>
      <c r="AA43" s="10"/>
      <c r="AB43" s="105">
        <f>SUBTOTAL(9,X43:AA43)</f>
        <v>0</v>
      </c>
      <c r="AC43" s="19">
        <f>+V43+AB43</f>
        <v>0</v>
      </c>
      <c r="AD43" s="62"/>
      <c r="AE43" s="62"/>
      <c r="AF43" s="62">
        <v>300000</v>
      </c>
      <c r="AG43" s="79">
        <v>2550.5</v>
      </c>
      <c r="AH43" s="62">
        <f t="shared" si="6"/>
        <v>297449.5</v>
      </c>
      <c r="AI43" s="62">
        <v>297449.5</v>
      </c>
      <c r="AJ43" s="80">
        <f t="shared" si="7"/>
        <v>100</v>
      </c>
      <c r="AK43" s="62">
        <f t="shared" si="5"/>
        <v>0</v>
      </c>
    </row>
    <row r="44" spans="1:37" ht="61.5" hidden="1" customHeight="1" x14ac:dyDescent="0.25">
      <c r="A44" s="10" t="s">
        <v>10</v>
      </c>
      <c r="B44" s="10" t="s">
        <v>10</v>
      </c>
      <c r="C44" s="1" t="s">
        <v>29</v>
      </c>
      <c r="D44" s="48" t="s">
        <v>345</v>
      </c>
      <c r="E44" s="31" t="s">
        <v>450</v>
      </c>
      <c r="F44" s="1" t="s">
        <v>451</v>
      </c>
      <c r="G44" s="77" t="s">
        <v>381</v>
      </c>
      <c r="H44" s="31" t="s">
        <v>454</v>
      </c>
      <c r="I44" s="32" t="s">
        <v>260</v>
      </c>
      <c r="J44" s="51" t="s">
        <v>452</v>
      </c>
      <c r="K44" s="10">
        <v>42916</v>
      </c>
      <c r="L44" s="9"/>
      <c r="M44" s="10"/>
      <c r="N44" s="11"/>
      <c r="O44" s="62"/>
      <c r="P44" s="83"/>
      <c r="Q44" s="83"/>
      <c r="R44" s="83"/>
      <c r="S44" s="83"/>
      <c r="T44" s="83"/>
      <c r="U44" s="84"/>
      <c r="V44" s="18"/>
      <c r="W44" s="10">
        <v>43829</v>
      </c>
      <c r="X44" s="19">
        <v>12</v>
      </c>
      <c r="Y44" s="19"/>
      <c r="Z44" s="10"/>
      <c r="AA44" s="10"/>
      <c r="AB44" s="19">
        <v>12</v>
      </c>
      <c r="AC44" s="10"/>
      <c r="AD44" s="62"/>
      <c r="AE44" s="62"/>
      <c r="AF44" s="62">
        <v>250000</v>
      </c>
      <c r="AG44" s="79">
        <v>4799.25</v>
      </c>
      <c r="AH44" s="62">
        <f t="shared" si="6"/>
        <v>245200.75</v>
      </c>
      <c r="AI44" s="62">
        <v>245200.75</v>
      </c>
      <c r="AJ44" s="80">
        <f t="shared" si="7"/>
        <v>100</v>
      </c>
      <c r="AK44" s="62">
        <f t="shared" si="5"/>
        <v>0</v>
      </c>
    </row>
    <row r="45" spans="1:37" ht="61.5" hidden="1" customHeight="1" x14ac:dyDescent="0.25">
      <c r="A45" s="1" t="s">
        <v>10</v>
      </c>
      <c r="B45" s="1" t="s">
        <v>10</v>
      </c>
      <c r="C45" s="10" t="s">
        <v>135</v>
      </c>
      <c r="D45" s="10"/>
      <c r="E45" s="31" t="s">
        <v>293</v>
      </c>
      <c r="F45" s="1" t="s">
        <v>294</v>
      </c>
      <c r="G45" s="48" t="s">
        <v>381</v>
      </c>
      <c r="H45" s="31" t="s">
        <v>366</v>
      </c>
      <c r="I45" s="32" t="s">
        <v>295</v>
      </c>
      <c r="J45" s="51" t="s">
        <v>296</v>
      </c>
      <c r="K45" s="10">
        <v>42440</v>
      </c>
      <c r="L45" s="10">
        <v>42440</v>
      </c>
      <c r="M45" s="9"/>
      <c r="N45" s="10"/>
      <c r="O45" s="11"/>
      <c r="P45" s="12"/>
      <c r="Q45" s="13"/>
      <c r="R45" s="12"/>
      <c r="S45" s="10"/>
      <c r="T45" s="17">
        <v>42440</v>
      </c>
      <c r="U45" s="18">
        <v>30</v>
      </c>
      <c r="V45" s="18">
        <v>30</v>
      </c>
      <c r="W45" s="10">
        <v>43354</v>
      </c>
      <c r="X45" s="19">
        <v>12</v>
      </c>
      <c r="Y45" s="19">
        <v>12</v>
      </c>
      <c r="Z45" s="19">
        <v>0</v>
      </c>
      <c r="AA45" s="19">
        <v>0</v>
      </c>
      <c r="AB45" s="19">
        <f>SUM(X45:AA45)</f>
        <v>24</v>
      </c>
      <c r="AC45" s="18">
        <f t="shared" ref="AC45:AC47" si="8">+V45+AB45</f>
        <v>54</v>
      </c>
      <c r="AD45" s="15">
        <f t="shared" ref="AD45:AD46" si="9">+AE45+AH45</f>
        <v>546581</v>
      </c>
      <c r="AE45" s="15">
        <v>0</v>
      </c>
      <c r="AF45" s="16">
        <v>560000</v>
      </c>
      <c r="AG45" s="52">
        <v>13419</v>
      </c>
      <c r="AH45" s="52">
        <f t="shared" si="6"/>
        <v>546581</v>
      </c>
      <c r="AI45" s="53">
        <v>546581</v>
      </c>
      <c r="AJ45" s="54">
        <f t="shared" ref="AJ45:AJ47" si="10">AI45/AH45*100</f>
        <v>100</v>
      </c>
      <c r="AK45" s="55">
        <f t="shared" si="5"/>
        <v>0</v>
      </c>
    </row>
    <row r="46" spans="1:37" ht="61.5" hidden="1" customHeight="1" x14ac:dyDescent="0.25">
      <c r="A46" s="1" t="s">
        <v>10</v>
      </c>
      <c r="B46" s="1" t="s">
        <v>10</v>
      </c>
      <c r="C46" s="1" t="s">
        <v>24</v>
      </c>
      <c r="D46" s="1" t="s">
        <v>347</v>
      </c>
      <c r="E46" s="31" t="s">
        <v>254</v>
      </c>
      <c r="F46" s="1" t="s">
        <v>255</v>
      </c>
      <c r="G46" s="87" t="s">
        <v>381</v>
      </c>
      <c r="H46" s="31" t="s">
        <v>464</v>
      </c>
      <c r="I46" s="32" t="s">
        <v>28</v>
      </c>
      <c r="J46" s="51" t="s">
        <v>284</v>
      </c>
      <c r="K46" s="34">
        <v>42449</v>
      </c>
      <c r="L46" s="34">
        <v>42449</v>
      </c>
      <c r="M46" s="79"/>
      <c r="N46" s="79"/>
      <c r="O46" s="79"/>
      <c r="P46" s="79"/>
      <c r="Q46" s="79"/>
      <c r="R46" s="12"/>
      <c r="S46" s="10"/>
      <c r="T46" s="17">
        <v>42449</v>
      </c>
      <c r="U46" s="18">
        <v>18</v>
      </c>
      <c r="V46" s="18">
        <v>20</v>
      </c>
      <c r="W46" s="13">
        <v>43059</v>
      </c>
      <c r="X46" s="19">
        <v>0</v>
      </c>
      <c r="Y46" s="19">
        <v>0</v>
      </c>
      <c r="Z46" s="19">
        <v>0</v>
      </c>
      <c r="AA46" s="19">
        <v>0</v>
      </c>
      <c r="AB46" s="19">
        <f>SUM(X46:AA46)</f>
        <v>0</v>
      </c>
      <c r="AC46" s="18">
        <f t="shared" si="8"/>
        <v>20</v>
      </c>
      <c r="AD46" s="15">
        <f t="shared" si="9"/>
        <v>400000</v>
      </c>
      <c r="AE46" s="101">
        <v>0</v>
      </c>
      <c r="AF46" s="26">
        <v>400000</v>
      </c>
      <c r="AG46" s="15">
        <v>0</v>
      </c>
      <c r="AH46" s="52">
        <f t="shared" si="6"/>
        <v>400000</v>
      </c>
      <c r="AI46" s="103">
        <v>378837</v>
      </c>
      <c r="AJ46" s="54">
        <f t="shared" si="10"/>
        <v>94.709249999999997</v>
      </c>
      <c r="AK46" s="55">
        <f t="shared" si="5"/>
        <v>21163</v>
      </c>
    </row>
    <row r="47" spans="1:37" ht="61.5" hidden="1" customHeight="1" x14ac:dyDescent="0.25">
      <c r="A47" s="1" t="s">
        <v>10</v>
      </c>
      <c r="B47" s="1" t="s">
        <v>10</v>
      </c>
      <c r="C47" s="13" t="s">
        <v>292</v>
      </c>
      <c r="D47" s="13"/>
      <c r="E47" s="31" t="s">
        <v>290</v>
      </c>
      <c r="F47" s="1" t="s">
        <v>291</v>
      </c>
      <c r="G47" s="49" t="s">
        <v>381</v>
      </c>
      <c r="H47" s="31" t="s">
        <v>352</v>
      </c>
      <c r="I47" s="1" t="s">
        <v>315</v>
      </c>
      <c r="J47" s="51" t="s">
        <v>316</v>
      </c>
      <c r="K47" s="34">
        <v>42461</v>
      </c>
      <c r="L47" s="34">
        <v>42480</v>
      </c>
      <c r="M47" s="20"/>
      <c r="N47" s="21"/>
      <c r="O47" s="64"/>
      <c r="P47" s="64"/>
      <c r="Q47" s="22">
        <v>0</v>
      </c>
      <c r="R47" s="50"/>
      <c r="S47" s="50"/>
      <c r="T47" s="59">
        <v>42480</v>
      </c>
      <c r="U47" s="18"/>
      <c r="V47" s="18"/>
      <c r="W47" s="13">
        <v>42663</v>
      </c>
      <c r="X47" s="19">
        <v>0</v>
      </c>
      <c r="Y47" s="19">
        <v>0</v>
      </c>
      <c r="Z47" s="19">
        <v>0</v>
      </c>
      <c r="AA47" s="19">
        <v>0</v>
      </c>
      <c r="AB47" s="63">
        <f>SUM(X47:AA47)</f>
        <v>0</v>
      </c>
      <c r="AC47" s="18">
        <f t="shared" si="8"/>
        <v>0</v>
      </c>
      <c r="AD47" s="15">
        <f>+AE47+AF47</f>
        <v>200000</v>
      </c>
      <c r="AE47" s="97">
        <v>0</v>
      </c>
      <c r="AF47" s="25">
        <v>200000</v>
      </c>
      <c r="AG47" s="102">
        <v>0</v>
      </c>
      <c r="AH47" s="52">
        <f t="shared" si="6"/>
        <v>200000</v>
      </c>
      <c r="AI47" s="53">
        <v>200000</v>
      </c>
      <c r="AJ47" s="54">
        <f t="shared" si="10"/>
        <v>100</v>
      </c>
      <c r="AK47" s="55">
        <f t="shared" si="5"/>
        <v>0</v>
      </c>
    </row>
    <row r="48" spans="1:37" ht="61.5" hidden="1" customHeight="1" x14ac:dyDescent="0.25">
      <c r="A48" s="1" t="s">
        <v>10</v>
      </c>
      <c r="B48" s="1" t="s">
        <v>10</v>
      </c>
      <c r="C48" s="10" t="s">
        <v>292</v>
      </c>
      <c r="D48" s="10"/>
      <c r="E48" s="31" t="s">
        <v>408</v>
      </c>
      <c r="F48" s="1" t="s">
        <v>410</v>
      </c>
      <c r="G48" s="87" t="s">
        <v>381</v>
      </c>
      <c r="H48" s="31" t="s">
        <v>409</v>
      </c>
      <c r="I48" s="32" t="s">
        <v>315</v>
      </c>
      <c r="J48" s="51" t="s">
        <v>411</v>
      </c>
      <c r="K48" s="10">
        <v>42569</v>
      </c>
      <c r="L48" s="10"/>
      <c r="M48" s="9"/>
      <c r="N48" s="10"/>
      <c r="O48" s="11"/>
      <c r="P48" s="12"/>
      <c r="Q48" s="13"/>
      <c r="R48" s="12"/>
      <c r="S48" s="10"/>
      <c r="T48" s="17">
        <v>43299</v>
      </c>
      <c r="U48" s="18">
        <v>24</v>
      </c>
      <c r="V48" s="18">
        <v>24</v>
      </c>
      <c r="W48" s="10">
        <v>43299</v>
      </c>
      <c r="X48" s="19"/>
      <c r="Y48" s="19"/>
      <c r="Z48" s="19"/>
      <c r="AA48" s="19"/>
      <c r="AB48" s="19"/>
      <c r="AC48" s="18"/>
      <c r="AD48" s="15">
        <v>200000</v>
      </c>
      <c r="AE48" s="15">
        <v>0</v>
      </c>
      <c r="AF48" s="16">
        <v>200000</v>
      </c>
      <c r="AG48" s="52"/>
      <c r="AH48" s="52">
        <f t="shared" si="6"/>
        <v>200000</v>
      </c>
      <c r="AI48" s="53">
        <v>198936.25</v>
      </c>
      <c r="AJ48" s="54">
        <f>+AI48/AH48*100</f>
        <v>99.468125000000001</v>
      </c>
      <c r="AK48" s="55">
        <f t="shared" si="5"/>
        <v>1063.75</v>
      </c>
    </row>
    <row r="49" spans="1:37" ht="61.5" hidden="1" customHeight="1" x14ac:dyDescent="0.25">
      <c r="A49" s="1" t="s">
        <v>10</v>
      </c>
      <c r="B49" s="1" t="s">
        <v>10</v>
      </c>
      <c r="C49" s="10" t="s">
        <v>86</v>
      </c>
      <c r="D49" s="10"/>
      <c r="E49" s="31" t="s">
        <v>396</v>
      </c>
      <c r="F49" s="1" t="s">
        <v>397</v>
      </c>
      <c r="G49" s="48" t="s">
        <v>381</v>
      </c>
      <c r="H49" s="31" t="s">
        <v>398</v>
      </c>
      <c r="I49" s="32" t="s">
        <v>28</v>
      </c>
      <c r="J49" s="51" t="s">
        <v>270</v>
      </c>
      <c r="K49" s="10">
        <v>42586</v>
      </c>
      <c r="L49" s="10">
        <v>42586</v>
      </c>
      <c r="M49" s="9"/>
      <c r="N49" s="10"/>
      <c r="O49" s="11"/>
      <c r="P49" s="12"/>
      <c r="Q49" s="13"/>
      <c r="R49" s="12"/>
      <c r="S49" s="10"/>
      <c r="T49" s="17">
        <v>42586</v>
      </c>
      <c r="U49" s="18">
        <v>20</v>
      </c>
      <c r="V49" s="18">
        <v>24</v>
      </c>
      <c r="W49" s="10">
        <v>43316</v>
      </c>
      <c r="X49" s="19">
        <v>12</v>
      </c>
      <c r="Y49" s="19">
        <v>0</v>
      </c>
      <c r="Z49" s="19">
        <v>0</v>
      </c>
      <c r="AA49" s="19">
        <v>0</v>
      </c>
      <c r="AB49" s="63">
        <f>SUBTOTAL(9,X49:AA49)</f>
        <v>0</v>
      </c>
      <c r="AC49" s="18">
        <f>+V49+AB49</f>
        <v>24</v>
      </c>
      <c r="AD49" s="15">
        <f>+AE49+AH49</f>
        <v>896429.61</v>
      </c>
      <c r="AE49" s="15">
        <v>0</v>
      </c>
      <c r="AF49" s="16">
        <v>900000</v>
      </c>
      <c r="AG49" s="52">
        <v>3570.39</v>
      </c>
      <c r="AH49" s="52">
        <f t="shared" si="6"/>
        <v>896429.61</v>
      </c>
      <c r="AI49" s="53">
        <v>896429.61</v>
      </c>
      <c r="AJ49" s="54">
        <f>AI49/AH49*100</f>
        <v>100</v>
      </c>
      <c r="AK49" s="55">
        <f t="shared" si="5"/>
        <v>0</v>
      </c>
    </row>
    <row r="50" spans="1:37" ht="61.5" hidden="1" customHeight="1" x14ac:dyDescent="0.25">
      <c r="A50" s="1" t="s">
        <v>10</v>
      </c>
      <c r="B50" s="1" t="s">
        <v>10</v>
      </c>
      <c r="C50" s="10" t="s">
        <v>239</v>
      </c>
      <c r="D50" s="10"/>
      <c r="E50" s="31" t="s">
        <v>416</v>
      </c>
      <c r="F50" s="1" t="s">
        <v>417</v>
      </c>
      <c r="G50" s="48" t="s">
        <v>381</v>
      </c>
      <c r="H50" s="31" t="s">
        <v>418</v>
      </c>
      <c r="I50" s="32" t="s">
        <v>260</v>
      </c>
      <c r="J50" s="51" t="s">
        <v>298</v>
      </c>
      <c r="K50" s="10">
        <v>42642</v>
      </c>
      <c r="L50" s="10"/>
      <c r="M50" s="9"/>
      <c r="N50" s="10"/>
      <c r="O50" s="11"/>
      <c r="P50" s="12"/>
      <c r="Q50" s="13"/>
      <c r="R50" s="12"/>
      <c r="S50" s="10"/>
      <c r="T50" s="17">
        <v>42642</v>
      </c>
      <c r="U50" s="18">
        <v>24</v>
      </c>
      <c r="V50" s="18">
        <v>30</v>
      </c>
      <c r="W50" s="10">
        <v>43553</v>
      </c>
      <c r="X50" s="19">
        <v>12</v>
      </c>
      <c r="Y50" s="19"/>
      <c r="Z50" s="19"/>
      <c r="AA50" s="19"/>
      <c r="AB50" s="19"/>
      <c r="AC50" s="18"/>
      <c r="AD50" s="15">
        <f>+AE50+AF50</f>
        <v>250000</v>
      </c>
      <c r="AE50" s="15">
        <v>0</v>
      </c>
      <c r="AF50" s="16">
        <v>250000</v>
      </c>
      <c r="AG50" s="52">
        <v>1850.3</v>
      </c>
      <c r="AH50" s="52">
        <f t="shared" si="6"/>
        <v>248149.7</v>
      </c>
      <c r="AI50" s="53">
        <v>248149.7</v>
      </c>
      <c r="AJ50" s="54">
        <f>+AI50/AH50*100</f>
        <v>100</v>
      </c>
      <c r="AK50" s="55">
        <f t="shared" si="5"/>
        <v>0</v>
      </c>
    </row>
    <row r="51" spans="1:37" ht="61.5" hidden="1" customHeight="1" x14ac:dyDescent="0.25">
      <c r="A51" s="1" t="s">
        <v>10</v>
      </c>
      <c r="B51" s="1" t="s">
        <v>10</v>
      </c>
      <c r="C51" s="10" t="s">
        <v>419</v>
      </c>
      <c r="D51" s="10"/>
      <c r="E51" s="31" t="s">
        <v>420</v>
      </c>
      <c r="F51" s="1" t="s">
        <v>421</v>
      </c>
      <c r="G51" s="48" t="s">
        <v>381</v>
      </c>
      <c r="H51" s="31" t="s">
        <v>547</v>
      </c>
      <c r="I51" s="32" t="s">
        <v>274</v>
      </c>
      <c r="J51" s="51" t="s">
        <v>422</v>
      </c>
      <c r="K51" s="10">
        <v>42649</v>
      </c>
      <c r="L51" s="10"/>
      <c r="M51" s="9"/>
      <c r="N51" s="10"/>
      <c r="O51" s="11"/>
      <c r="P51" s="12"/>
      <c r="Q51" s="13"/>
      <c r="R51" s="12"/>
      <c r="S51" s="10"/>
      <c r="T51" s="17">
        <v>42649</v>
      </c>
      <c r="U51" s="18">
        <v>24</v>
      </c>
      <c r="V51" s="18"/>
      <c r="W51" s="10">
        <v>43561</v>
      </c>
      <c r="X51" s="19"/>
      <c r="Y51" s="19"/>
      <c r="Z51" s="19"/>
      <c r="AA51" s="19"/>
      <c r="AB51" s="19"/>
      <c r="AC51" s="18"/>
      <c r="AD51" s="15">
        <f>+AE51+AF51</f>
        <v>270000</v>
      </c>
      <c r="AE51" s="15">
        <v>0</v>
      </c>
      <c r="AF51" s="16">
        <v>270000</v>
      </c>
      <c r="AG51" s="52">
        <v>0</v>
      </c>
      <c r="AH51" s="52">
        <f t="shared" si="6"/>
        <v>270000</v>
      </c>
      <c r="AI51" s="53">
        <v>270000</v>
      </c>
      <c r="AJ51" s="54">
        <f>+AI51/AH51*100</f>
        <v>100</v>
      </c>
      <c r="AK51" s="55">
        <f t="shared" si="5"/>
        <v>0</v>
      </c>
    </row>
    <row r="52" spans="1:37" ht="61.5" hidden="1" customHeight="1" x14ac:dyDescent="0.25">
      <c r="A52" s="56" t="s">
        <v>10</v>
      </c>
      <c r="B52" s="56" t="s">
        <v>10</v>
      </c>
      <c r="C52" s="56" t="s">
        <v>29</v>
      </c>
      <c r="D52" s="56" t="s">
        <v>341</v>
      </c>
      <c r="E52" s="31" t="s">
        <v>226</v>
      </c>
      <c r="F52" s="56" t="s">
        <v>227</v>
      </c>
      <c r="G52" s="93" t="s">
        <v>381</v>
      </c>
      <c r="H52" s="64" t="s">
        <v>325</v>
      </c>
      <c r="I52" s="57" t="s">
        <v>132</v>
      </c>
      <c r="J52" s="58" t="s">
        <v>281</v>
      </c>
      <c r="K52" s="59">
        <v>42151</v>
      </c>
      <c r="L52" s="92">
        <v>42151</v>
      </c>
      <c r="M52" s="79"/>
      <c r="N52" s="79"/>
      <c r="O52" s="98"/>
      <c r="P52" s="79"/>
      <c r="Q52" s="79"/>
      <c r="R52" s="12"/>
      <c r="S52" s="10"/>
      <c r="T52" s="17">
        <v>42151</v>
      </c>
      <c r="U52" s="96">
        <v>24</v>
      </c>
      <c r="V52" s="96">
        <v>24</v>
      </c>
      <c r="W52" s="13">
        <v>42882</v>
      </c>
      <c r="X52" s="19">
        <v>0</v>
      </c>
      <c r="Y52" s="19">
        <v>0</v>
      </c>
      <c r="Z52" s="19">
        <v>0</v>
      </c>
      <c r="AA52" s="19">
        <v>0</v>
      </c>
      <c r="AB52" s="63">
        <f>SUM(X52:AA52)</f>
        <v>0</v>
      </c>
      <c r="AC52" s="18">
        <f>+V52+AB52</f>
        <v>24</v>
      </c>
      <c r="AD52" s="15">
        <f>+AE52+AH52</f>
        <v>256328.56</v>
      </c>
      <c r="AE52" s="60"/>
      <c r="AF52" s="15">
        <v>266000</v>
      </c>
      <c r="AG52" s="15">
        <v>9671.44</v>
      </c>
      <c r="AH52" s="52">
        <f t="shared" si="6"/>
        <v>256328.56</v>
      </c>
      <c r="AI52" s="61">
        <v>245120</v>
      </c>
      <c r="AJ52" s="54">
        <f>AI52/AH52*100</f>
        <v>95.627268377741444</v>
      </c>
      <c r="AK52" s="55">
        <f t="shared" si="5"/>
        <v>11208.559999999998</v>
      </c>
    </row>
    <row r="53" spans="1:37" ht="61.5" hidden="1" customHeight="1" x14ac:dyDescent="0.25">
      <c r="A53" s="1" t="s">
        <v>10</v>
      </c>
      <c r="B53" s="1" t="s">
        <v>10</v>
      </c>
      <c r="C53" s="10" t="s">
        <v>70</v>
      </c>
      <c r="D53" s="10"/>
      <c r="E53" s="31" t="s">
        <v>405</v>
      </c>
      <c r="F53" s="1" t="s">
        <v>406</v>
      </c>
      <c r="G53" s="48" t="s">
        <v>381</v>
      </c>
      <c r="H53" s="31" t="s">
        <v>407</v>
      </c>
      <c r="I53" s="32" t="s">
        <v>309</v>
      </c>
      <c r="J53" s="58" t="s">
        <v>309</v>
      </c>
      <c r="K53" s="10">
        <v>42649</v>
      </c>
      <c r="L53" s="10"/>
      <c r="M53" s="9"/>
      <c r="N53" s="10"/>
      <c r="O53" s="11"/>
      <c r="P53" s="12"/>
      <c r="Q53" s="13"/>
      <c r="R53" s="12"/>
      <c r="S53" s="10"/>
      <c r="T53" s="17">
        <v>42649</v>
      </c>
      <c r="U53" s="18">
        <v>18</v>
      </c>
      <c r="V53" s="18">
        <v>24</v>
      </c>
      <c r="W53" s="10">
        <v>43379</v>
      </c>
      <c r="X53" s="19">
        <v>12</v>
      </c>
      <c r="Y53" s="19"/>
      <c r="Z53" s="19"/>
      <c r="AA53" s="19"/>
      <c r="AB53" s="19">
        <f>SUBTOTAL(9,X53:AA53)</f>
        <v>0</v>
      </c>
      <c r="AC53" s="18">
        <f>+V53+AB53</f>
        <v>24</v>
      </c>
      <c r="AD53" s="15">
        <v>350000</v>
      </c>
      <c r="AE53" s="26">
        <v>0</v>
      </c>
      <c r="AF53" s="16">
        <v>350000</v>
      </c>
      <c r="AG53" s="16">
        <v>16883.86</v>
      </c>
      <c r="AH53" s="52">
        <f t="shared" si="6"/>
        <v>333116.14</v>
      </c>
      <c r="AI53" s="21">
        <v>333116.14</v>
      </c>
      <c r="AJ53" s="54">
        <f>+AI53/AH53*100</f>
        <v>100</v>
      </c>
      <c r="AK53" s="55">
        <f t="shared" si="5"/>
        <v>0</v>
      </c>
    </row>
    <row r="54" spans="1:37" ht="61.5" hidden="1" customHeight="1" x14ac:dyDescent="0.25">
      <c r="A54" s="10" t="s">
        <v>10</v>
      </c>
      <c r="B54" s="10" t="s">
        <v>10</v>
      </c>
      <c r="C54" s="1" t="s">
        <v>145</v>
      </c>
      <c r="D54" s="1"/>
      <c r="E54" s="31" t="s">
        <v>438</v>
      </c>
      <c r="F54" s="1" t="s">
        <v>440</v>
      </c>
      <c r="G54" s="89" t="s">
        <v>381</v>
      </c>
      <c r="H54" s="36" t="s">
        <v>467</v>
      </c>
      <c r="I54" s="32" t="s">
        <v>132</v>
      </c>
      <c r="J54" s="58" t="s">
        <v>262</v>
      </c>
      <c r="K54" s="10">
        <v>42180</v>
      </c>
      <c r="L54" s="9"/>
      <c r="M54" s="10"/>
      <c r="N54" s="11"/>
      <c r="O54" s="55"/>
      <c r="P54" s="55"/>
      <c r="Q54" s="79"/>
      <c r="R54" s="79"/>
      <c r="S54" s="79"/>
      <c r="T54" s="98"/>
      <c r="U54" s="98"/>
      <c r="V54" s="98"/>
      <c r="W54" s="10">
        <v>43459</v>
      </c>
      <c r="X54" s="10"/>
      <c r="Y54" s="10"/>
      <c r="Z54" s="10"/>
      <c r="AA54" s="10"/>
      <c r="AB54" s="10"/>
      <c r="AC54" s="17"/>
      <c r="AD54" s="97">
        <f>+AE54+AF54</f>
        <v>1000000</v>
      </c>
      <c r="AE54" s="79">
        <v>0</v>
      </c>
      <c r="AF54" s="62">
        <f>500000+500000</f>
        <v>1000000</v>
      </c>
      <c r="AG54" s="79">
        <v>0</v>
      </c>
      <c r="AH54" s="97">
        <f t="shared" si="6"/>
        <v>1000000</v>
      </c>
      <c r="AI54" s="62">
        <f>450000+474575.27</f>
        <v>924575.27</v>
      </c>
      <c r="AJ54" s="54">
        <f>+AI54/AH54*100</f>
        <v>92.457526999999999</v>
      </c>
      <c r="AK54" s="62">
        <f t="shared" si="5"/>
        <v>75424.729999999981</v>
      </c>
    </row>
    <row r="55" spans="1:37" ht="61.5" hidden="1" customHeight="1" x14ac:dyDescent="0.25">
      <c r="A55" s="10" t="s">
        <v>10</v>
      </c>
      <c r="B55" s="10" t="s">
        <v>10</v>
      </c>
      <c r="C55" s="10" t="s">
        <v>145</v>
      </c>
      <c r="D55" s="31"/>
      <c r="E55" s="31" t="s">
        <v>434</v>
      </c>
      <c r="F55" s="1" t="s">
        <v>433</v>
      </c>
      <c r="G55" s="90" t="s">
        <v>381</v>
      </c>
      <c r="H55" s="85" t="s">
        <v>457</v>
      </c>
      <c r="I55" s="32" t="s">
        <v>132</v>
      </c>
      <c r="J55" s="58" t="s">
        <v>449</v>
      </c>
      <c r="K55" s="10">
        <v>42235</v>
      </c>
      <c r="L55" s="10"/>
      <c r="M55" s="10"/>
      <c r="N55" s="10"/>
      <c r="O55" s="10"/>
      <c r="P55" s="10"/>
      <c r="Q55" s="10"/>
      <c r="R55" s="10"/>
      <c r="S55" s="10"/>
      <c r="T55" s="17"/>
      <c r="U55" s="17"/>
      <c r="V55" s="17"/>
      <c r="W55" s="10">
        <v>43511</v>
      </c>
      <c r="X55" s="19">
        <v>12</v>
      </c>
      <c r="Y55" s="10"/>
      <c r="Z55" s="10"/>
      <c r="AA55" s="10"/>
      <c r="AB55" s="10"/>
      <c r="AC55" s="17"/>
      <c r="AD55" s="98">
        <f>+AF55+AE55</f>
        <v>700000</v>
      </c>
      <c r="AE55" s="79">
        <v>0</v>
      </c>
      <c r="AF55" s="62">
        <v>700000</v>
      </c>
      <c r="AG55" s="62">
        <v>39104.71</v>
      </c>
      <c r="AH55" s="53">
        <f t="shared" si="6"/>
        <v>660895.29</v>
      </c>
      <c r="AI55" s="62">
        <v>660865.27</v>
      </c>
      <c r="AJ55" s="54">
        <f>+AI55/AH55*100</f>
        <v>99.995457676812919</v>
      </c>
      <c r="AK55" s="55">
        <f t="shared" si="5"/>
        <v>30.020000000018626</v>
      </c>
    </row>
    <row r="56" spans="1:37" ht="61.5" hidden="1" customHeight="1" x14ac:dyDescent="0.25">
      <c r="A56" s="1" t="s">
        <v>10</v>
      </c>
      <c r="B56" s="1" t="s">
        <v>10</v>
      </c>
      <c r="C56" s="1" t="s">
        <v>24</v>
      </c>
      <c r="D56" s="1"/>
      <c r="E56" s="31" t="s">
        <v>249</v>
      </c>
      <c r="F56" s="1" t="s">
        <v>250</v>
      </c>
      <c r="G56" s="49" t="s">
        <v>381</v>
      </c>
      <c r="H56" s="31" t="s">
        <v>351</v>
      </c>
      <c r="I56" s="1" t="s">
        <v>63</v>
      </c>
      <c r="J56" s="58" t="s">
        <v>287</v>
      </c>
      <c r="K56" s="34">
        <v>41977</v>
      </c>
      <c r="L56" s="34">
        <v>41991</v>
      </c>
      <c r="M56" s="79"/>
      <c r="N56" s="79"/>
      <c r="O56" s="79"/>
      <c r="P56" s="79"/>
      <c r="Q56" s="79"/>
      <c r="R56" s="79"/>
      <c r="S56" s="79"/>
      <c r="T56" s="17">
        <v>41991</v>
      </c>
      <c r="U56" s="18">
        <v>60</v>
      </c>
      <c r="V56" s="18">
        <v>60</v>
      </c>
      <c r="W56" s="13">
        <v>43087</v>
      </c>
      <c r="X56" s="19">
        <v>0</v>
      </c>
      <c r="Y56" s="19">
        <v>0</v>
      </c>
      <c r="Z56" s="19">
        <v>0</v>
      </c>
      <c r="AA56" s="19">
        <v>0</v>
      </c>
      <c r="AB56" s="63">
        <f>SUM(X56:AA56)</f>
        <v>0</v>
      </c>
      <c r="AC56" s="18">
        <f>+V56+AB56</f>
        <v>60</v>
      </c>
      <c r="AD56" s="15">
        <f>+AE56+AH56</f>
        <v>875000</v>
      </c>
      <c r="AE56" s="62">
        <v>175000</v>
      </c>
      <c r="AF56" s="25">
        <v>700000</v>
      </c>
      <c r="AG56" s="25">
        <v>0</v>
      </c>
      <c r="AH56" s="52">
        <f t="shared" si="6"/>
        <v>700000</v>
      </c>
      <c r="AI56" s="21">
        <v>377758.12</v>
      </c>
      <c r="AJ56" s="54">
        <f>AI56/AH56*100</f>
        <v>53.965445714285707</v>
      </c>
      <c r="AK56" s="55">
        <f t="shared" si="5"/>
        <v>322241.88</v>
      </c>
    </row>
    <row r="57" spans="1:37" ht="61.5" hidden="1" customHeight="1" x14ac:dyDescent="0.25">
      <c r="A57" s="10" t="s">
        <v>10</v>
      </c>
      <c r="B57" s="124" t="s">
        <v>10</v>
      </c>
      <c r="C57" s="10" t="s">
        <v>111</v>
      </c>
      <c r="D57" s="126"/>
      <c r="E57" s="31" t="s">
        <v>435</v>
      </c>
      <c r="F57" s="1" t="s">
        <v>439</v>
      </c>
      <c r="G57" s="169" t="s">
        <v>381</v>
      </c>
      <c r="H57" s="86" t="s">
        <v>456</v>
      </c>
      <c r="I57" s="32" t="s">
        <v>28</v>
      </c>
      <c r="J57" s="32" t="s">
        <v>448</v>
      </c>
      <c r="K57" s="10">
        <v>42683</v>
      </c>
      <c r="L57" s="122"/>
      <c r="M57" s="10"/>
      <c r="N57" s="10"/>
      <c r="O57" s="10"/>
      <c r="P57" s="10"/>
      <c r="Q57" s="10"/>
      <c r="R57" s="10"/>
      <c r="S57" s="120"/>
      <c r="T57" s="10"/>
      <c r="U57" s="10"/>
      <c r="V57" s="10"/>
      <c r="W57" s="13" t="s">
        <v>673</v>
      </c>
      <c r="X57" s="128">
        <v>12</v>
      </c>
      <c r="Y57" s="19"/>
      <c r="Z57" s="10"/>
      <c r="AA57" s="10"/>
      <c r="AB57" s="10"/>
      <c r="AC57" s="17"/>
      <c r="AD57" s="79">
        <f>+AE57+AF57</f>
        <v>750000</v>
      </c>
      <c r="AE57" s="79">
        <v>0</v>
      </c>
      <c r="AF57" s="62">
        <f>600000+150000</f>
        <v>750000</v>
      </c>
      <c r="AG57" s="79">
        <v>3571.23</v>
      </c>
      <c r="AH57" s="21">
        <f t="shared" si="6"/>
        <v>746428.77</v>
      </c>
      <c r="AI57" s="115">
        <f>600000+146428.77</f>
        <v>746428.77</v>
      </c>
      <c r="AJ57" s="80">
        <f>+AI57/AH57*100</f>
        <v>100</v>
      </c>
      <c r="AK57" s="55">
        <f t="shared" si="5"/>
        <v>0</v>
      </c>
    </row>
    <row r="58" spans="1:37" ht="61.5" hidden="1" customHeight="1" x14ac:dyDescent="0.25">
      <c r="A58" s="56" t="s">
        <v>10</v>
      </c>
      <c r="B58" s="1" t="s">
        <v>144</v>
      </c>
      <c r="C58" s="56" t="s">
        <v>145</v>
      </c>
      <c r="D58" s="1"/>
      <c r="E58" s="163" t="s">
        <v>146</v>
      </c>
      <c r="F58" s="56" t="s">
        <v>147</v>
      </c>
      <c r="G58" s="165" t="s">
        <v>381</v>
      </c>
      <c r="H58" s="163" t="s">
        <v>353</v>
      </c>
      <c r="I58" s="57" t="s">
        <v>132</v>
      </c>
      <c r="J58" s="51" t="s">
        <v>262</v>
      </c>
      <c r="K58" s="92">
        <v>41052</v>
      </c>
      <c r="L58" s="13">
        <v>41074</v>
      </c>
      <c r="M58" s="23"/>
      <c r="N58" s="13"/>
      <c r="O58" s="24"/>
      <c r="P58" s="1"/>
      <c r="Q58" s="13"/>
      <c r="R58" s="1"/>
      <c r="S58" s="13"/>
      <c r="T58" s="17">
        <v>41074</v>
      </c>
      <c r="U58" s="18">
        <v>30</v>
      </c>
      <c r="V58" s="18">
        <v>36</v>
      </c>
      <c r="W58" s="92">
        <v>42169</v>
      </c>
      <c r="X58" s="19">
        <v>14</v>
      </c>
      <c r="Y58" s="19">
        <v>0</v>
      </c>
      <c r="Z58" s="19">
        <v>0</v>
      </c>
      <c r="AA58" s="19">
        <v>0</v>
      </c>
      <c r="AB58" s="63">
        <f>SUM(X58:AA58)</f>
        <v>14</v>
      </c>
      <c r="AC58" s="18">
        <f t="shared" ref="AC58:AC85" si="11">+V58+AB58</f>
        <v>50</v>
      </c>
      <c r="AD58" s="15">
        <f t="shared" ref="AD58:AD79" si="12">+AE58+AH58</f>
        <v>1846121</v>
      </c>
      <c r="AE58" s="102">
        <v>400000</v>
      </c>
      <c r="AF58" s="99">
        <v>1500000</v>
      </c>
      <c r="AG58" s="99">
        <v>53879</v>
      </c>
      <c r="AH58" s="52">
        <f t="shared" si="6"/>
        <v>1446121</v>
      </c>
      <c r="AI58" s="53">
        <v>1446121</v>
      </c>
      <c r="AJ58" s="54">
        <f t="shared" ref="AJ58:AJ85" si="13">AI58/AH58*100</f>
        <v>100</v>
      </c>
      <c r="AK58" s="166">
        <f t="shared" si="5"/>
        <v>0</v>
      </c>
    </row>
    <row r="59" spans="1:37" ht="61.5" hidden="1" customHeight="1" x14ac:dyDescent="0.25">
      <c r="A59" s="1" t="s">
        <v>10</v>
      </c>
      <c r="B59" s="1" t="s">
        <v>144</v>
      </c>
      <c r="C59" s="1" t="s">
        <v>29</v>
      </c>
      <c r="D59" s="1" t="s">
        <v>341</v>
      </c>
      <c r="E59" s="31" t="s">
        <v>234</v>
      </c>
      <c r="F59" s="1" t="s">
        <v>235</v>
      </c>
      <c r="G59" s="48" t="s">
        <v>381</v>
      </c>
      <c r="H59" s="64" t="s">
        <v>324</v>
      </c>
      <c r="I59" s="32" t="s">
        <v>260</v>
      </c>
      <c r="J59" s="58" t="s">
        <v>264</v>
      </c>
      <c r="K59" s="34">
        <v>42247</v>
      </c>
      <c r="L59" s="34">
        <v>42247</v>
      </c>
      <c r="M59" s="79"/>
      <c r="N59" s="79"/>
      <c r="O59" s="79"/>
      <c r="P59" s="79"/>
      <c r="Q59" s="79"/>
      <c r="R59" s="12"/>
      <c r="S59" s="10"/>
      <c r="T59" s="17">
        <v>42247</v>
      </c>
      <c r="U59" s="96">
        <v>36</v>
      </c>
      <c r="V59" s="96">
        <v>40</v>
      </c>
      <c r="W59" s="13">
        <v>43465</v>
      </c>
      <c r="X59" s="19">
        <v>6</v>
      </c>
      <c r="Y59" s="19">
        <v>0</v>
      </c>
      <c r="Z59" s="19">
        <v>0</v>
      </c>
      <c r="AA59" s="19">
        <v>0</v>
      </c>
      <c r="AB59" s="63">
        <f>SUM(X59:AA59)</f>
        <v>6</v>
      </c>
      <c r="AC59" s="18">
        <f t="shared" si="11"/>
        <v>46</v>
      </c>
      <c r="AD59" s="15">
        <f t="shared" si="12"/>
        <v>1264812</v>
      </c>
      <c r="AE59" s="60"/>
      <c r="AF59" s="26">
        <v>1300000</v>
      </c>
      <c r="AG59" s="26">
        <v>35188</v>
      </c>
      <c r="AH59" s="52">
        <f t="shared" si="6"/>
        <v>1264812</v>
      </c>
      <c r="AI59" s="61">
        <v>1264812</v>
      </c>
      <c r="AJ59" s="54">
        <f t="shared" si="13"/>
        <v>100</v>
      </c>
      <c r="AK59" s="55">
        <f t="shared" si="5"/>
        <v>0</v>
      </c>
    </row>
    <row r="60" spans="1:37" ht="61.5" hidden="1" customHeight="1" x14ac:dyDescent="0.25">
      <c r="A60" s="1" t="s">
        <v>10</v>
      </c>
      <c r="B60" s="1" t="s">
        <v>10</v>
      </c>
      <c r="C60" s="1" t="s">
        <v>348</v>
      </c>
      <c r="D60" s="1" t="s">
        <v>400</v>
      </c>
      <c r="E60" s="31" t="s">
        <v>195</v>
      </c>
      <c r="F60" s="1" t="s">
        <v>196</v>
      </c>
      <c r="G60" s="48" t="s">
        <v>381</v>
      </c>
      <c r="H60" s="31" t="s">
        <v>355</v>
      </c>
      <c r="I60" s="32" t="s">
        <v>260</v>
      </c>
      <c r="J60" s="58" t="s">
        <v>264</v>
      </c>
      <c r="K60" s="34">
        <v>41723</v>
      </c>
      <c r="L60" s="13">
        <v>41750</v>
      </c>
      <c r="M60" s="79"/>
      <c r="N60" s="79"/>
      <c r="O60" s="79"/>
      <c r="P60" s="79"/>
      <c r="Q60" s="79"/>
      <c r="R60" s="12"/>
      <c r="S60" s="10"/>
      <c r="T60" s="17">
        <v>41750</v>
      </c>
      <c r="U60" s="18">
        <v>24</v>
      </c>
      <c r="V60" s="18">
        <v>24</v>
      </c>
      <c r="W60" s="13">
        <v>42664</v>
      </c>
      <c r="X60" s="19">
        <v>0</v>
      </c>
      <c r="Y60" s="19">
        <v>0</v>
      </c>
      <c r="Z60" s="19">
        <v>0</v>
      </c>
      <c r="AA60" s="19">
        <v>0</v>
      </c>
      <c r="AB60" s="63">
        <f>SUM(X60:AA60)</f>
        <v>0</v>
      </c>
      <c r="AC60" s="18">
        <f t="shared" si="11"/>
        <v>24</v>
      </c>
      <c r="AD60" s="15">
        <f t="shared" si="12"/>
        <v>500000</v>
      </c>
      <c r="AE60" s="60"/>
      <c r="AF60" s="26">
        <v>500000</v>
      </c>
      <c r="AG60" s="26">
        <v>0</v>
      </c>
      <c r="AH60" s="52">
        <f t="shared" si="6"/>
        <v>500000</v>
      </c>
      <c r="AI60" s="61">
        <v>493008</v>
      </c>
      <c r="AJ60" s="54">
        <f t="shared" si="13"/>
        <v>98.601600000000005</v>
      </c>
      <c r="AK60" s="55">
        <f t="shared" si="5"/>
        <v>6992</v>
      </c>
    </row>
    <row r="61" spans="1:37" ht="61.5" hidden="1" customHeight="1" x14ac:dyDescent="0.25">
      <c r="A61" s="1" t="s">
        <v>10</v>
      </c>
      <c r="B61" s="1" t="s">
        <v>10</v>
      </c>
      <c r="C61" s="1" t="s">
        <v>154</v>
      </c>
      <c r="D61" s="1"/>
      <c r="E61" s="31" t="s">
        <v>242</v>
      </c>
      <c r="F61" s="1" t="s">
        <v>466</v>
      </c>
      <c r="G61" s="87" t="s">
        <v>381</v>
      </c>
      <c r="H61" s="31" t="s">
        <v>356</v>
      </c>
      <c r="I61" s="32" t="s">
        <v>260</v>
      </c>
      <c r="J61" s="58" t="s">
        <v>265</v>
      </c>
      <c r="K61" s="34">
        <v>42284</v>
      </c>
      <c r="L61" s="34">
        <v>42284</v>
      </c>
      <c r="M61" s="79"/>
      <c r="N61" s="79"/>
      <c r="O61" s="79"/>
      <c r="P61" s="79"/>
      <c r="Q61" s="79"/>
      <c r="R61" s="12"/>
      <c r="S61" s="10"/>
      <c r="T61" s="17">
        <v>42284</v>
      </c>
      <c r="U61" s="18">
        <v>24</v>
      </c>
      <c r="V61" s="18">
        <v>24</v>
      </c>
      <c r="W61" s="13">
        <v>43015</v>
      </c>
      <c r="X61" s="19">
        <v>10</v>
      </c>
      <c r="Y61" s="19">
        <v>10</v>
      </c>
      <c r="Z61" s="19">
        <v>0</v>
      </c>
      <c r="AA61" s="19">
        <v>0</v>
      </c>
      <c r="AB61" s="63">
        <f>SUM(X61:AA61)</f>
        <v>20</v>
      </c>
      <c r="AC61" s="18">
        <f t="shared" si="11"/>
        <v>44</v>
      </c>
      <c r="AD61" s="15">
        <f t="shared" si="12"/>
        <v>243914.87</v>
      </c>
      <c r="AE61" s="60"/>
      <c r="AF61" s="26">
        <f>100000+210000</f>
        <v>310000</v>
      </c>
      <c r="AG61" s="26">
        <f>63213.62+2871.51</f>
        <v>66085.13</v>
      </c>
      <c r="AH61" s="52">
        <f t="shared" si="6"/>
        <v>243914.87</v>
      </c>
      <c r="AI61" s="61">
        <f>36786.38+207128.49</f>
        <v>243914.87</v>
      </c>
      <c r="AJ61" s="54">
        <f t="shared" si="13"/>
        <v>100</v>
      </c>
      <c r="AK61" s="55">
        <f t="shared" si="5"/>
        <v>0</v>
      </c>
    </row>
    <row r="62" spans="1:37" ht="61.5" hidden="1" customHeight="1" x14ac:dyDescent="0.25">
      <c r="A62" s="1" t="s">
        <v>10</v>
      </c>
      <c r="B62" s="1" t="s">
        <v>10</v>
      </c>
      <c r="C62" s="1" t="s">
        <v>201</v>
      </c>
      <c r="D62" s="1"/>
      <c r="E62" s="31" t="s">
        <v>202</v>
      </c>
      <c r="F62" s="1" t="s">
        <v>203</v>
      </c>
      <c r="G62" s="48" t="s">
        <v>381</v>
      </c>
      <c r="H62" s="31" t="s">
        <v>358</v>
      </c>
      <c r="I62" s="32" t="s">
        <v>261</v>
      </c>
      <c r="J62" s="58" t="s">
        <v>267</v>
      </c>
      <c r="K62" s="34">
        <v>41813</v>
      </c>
      <c r="L62" s="13">
        <v>41836</v>
      </c>
      <c r="M62" s="79"/>
      <c r="N62" s="79"/>
      <c r="O62" s="79"/>
      <c r="P62" s="79"/>
      <c r="Q62" s="79"/>
      <c r="R62" s="12"/>
      <c r="S62" s="10"/>
      <c r="T62" s="17">
        <v>41836</v>
      </c>
      <c r="U62" s="18">
        <v>12</v>
      </c>
      <c r="V62" s="18">
        <v>18</v>
      </c>
      <c r="W62" s="13">
        <v>42178</v>
      </c>
      <c r="X62" s="19">
        <v>6</v>
      </c>
      <c r="Y62" s="19">
        <v>12</v>
      </c>
      <c r="Z62" s="19">
        <v>0</v>
      </c>
      <c r="AA62" s="19">
        <v>0</v>
      </c>
      <c r="AB62" s="63">
        <f t="shared" ref="AB62:AB80" si="14">SUM(X62:AA62)</f>
        <v>18</v>
      </c>
      <c r="AC62" s="18">
        <f t="shared" si="11"/>
        <v>36</v>
      </c>
      <c r="AD62" s="15">
        <f t="shared" si="12"/>
        <v>500000</v>
      </c>
      <c r="AE62" s="60"/>
      <c r="AF62" s="26">
        <v>500000</v>
      </c>
      <c r="AG62" s="26">
        <v>0</v>
      </c>
      <c r="AH62" s="52">
        <f t="shared" si="6"/>
        <v>500000</v>
      </c>
      <c r="AI62" s="61">
        <v>498158</v>
      </c>
      <c r="AJ62" s="54">
        <f t="shared" si="13"/>
        <v>99.631599999999992</v>
      </c>
      <c r="AK62" s="55">
        <f t="shared" si="5"/>
        <v>1842</v>
      </c>
    </row>
    <row r="63" spans="1:37" ht="61.5" hidden="1" customHeight="1" x14ac:dyDescent="0.25">
      <c r="A63" s="1" t="s">
        <v>10</v>
      </c>
      <c r="B63" s="1" t="s">
        <v>10</v>
      </c>
      <c r="C63" s="1" t="s">
        <v>155</v>
      </c>
      <c r="D63" s="1"/>
      <c r="E63" s="31" t="s">
        <v>178</v>
      </c>
      <c r="F63" s="1" t="s">
        <v>179</v>
      </c>
      <c r="G63" s="48" t="s">
        <v>381</v>
      </c>
      <c r="H63" s="31" t="s">
        <v>359</v>
      </c>
      <c r="I63" s="1" t="s">
        <v>268</v>
      </c>
      <c r="J63" s="58" t="s">
        <v>269</v>
      </c>
      <c r="K63" s="34">
        <v>41355</v>
      </c>
      <c r="L63" s="34">
        <v>41355</v>
      </c>
      <c r="M63" s="79"/>
      <c r="N63" s="79"/>
      <c r="O63" s="79"/>
      <c r="P63" s="79"/>
      <c r="Q63" s="79"/>
      <c r="R63" s="193"/>
      <c r="S63" s="79"/>
      <c r="T63" s="17">
        <v>41355</v>
      </c>
      <c r="U63" s="18">
        <v>16</v>
      </c>
      <c r="V63" s="18">
        <v>24</v>
      </c>
      <c r="W63" s="13">
        <v>42085</v>
      </c>
      <c r="X63" s="19">
        <v>0</v>
      </c>
      <c r="Y63" s="19">
        <v>0</v>
      </c>
      <c r="Z63" s="19">
        <v>0</v>
      </c>
      <c r="AA63" s="19">
        <v>0</v>
      </c>
      <c r="AB63" s="63">
        <f t="shared" si="14"/>
        <v>0</v>
      </c>
      <c r="AC63" s="18">
        <f t="shared" si="11"/>
        <v>24</v>
      </c>
      <c r="AD63" s="15">
        <f t="shared" si="12"/>
        <v>165000</v>
      </c>
      <c r="AE63" s="194"/>
      <c r="AF63" s="26">
        <v>165000</v>
      </c>
      <c r="AG63" s="26">
        <v>0</v>
      </c>
      <c r="AH63" s="52">
        <f t="shared" si="6"/>
        <v>165000</v>
      </c>
      <c r="AI63" s="61">
        <v>165000</v>
      </c>
      <c r="AJ63" s="54">
        <f t="shared" si="13"/>
        <v>100</v>
      </c>
      <c r="AK63" s="55">
        <f t="shared" si="5"/>
        <v>0</v>
      </c>
    </row>
    <row r="64" spans="1:37" ht="61.5" hidden="1" customHeight="1" x14ac:dyDescent="0.25">
      <c r="A64" s="56" t="s">
        <v>10</v>
      </c>
      <c r="B64" s="56" t="s">
        <v>10</v>
      </c>
      <c r="C64" s="56" t="s">
        <v>24</v>
      </c>
      <c r="D64" s="56"/>
      <c r="E64" s="31" t="s">
        <v>229</v>
      </c>
      <c r="F64" s="1" t="s">
        <v>230</v>
      </c>
      <c r="G64" s="48" t="s">
        <v>381</v>
      </c>
      <c r="H64" s="31" t="s">
        <v>360</v>
      </c>
      <c r="I64" s="32" t="s">
        <v>28</v>
      </c>
      <c r="J64" s="58" t="s">
        <v>270</v>
      </c>
      <c r="K64" s="34">
        <v>41988</v>
      </c>
      <c r="L64" s="13">
        <v>41988</v>
      </c>
      <c r="M64" s="79"/>
      <c r="N64" s="79"/>
      <c r="O64" s="79"/>
      <c r="P64" s="79"/>
      <c r="Q64" s="79"/>
      <c r="R64" s="12"/>
      <c r="S64" s="10"/>
      <c r="T64" s="17">
        <v>41988</v>
      </c>
      <c r="U64" s="18">
        <v>24</v>
      </c>
      <c r="V64" s="18">
        <v>24</v>
      </c>
      <c r="W64" s="13">
        <v>42719</v>
      </c>
      <c r="X64" s="19">
        <v>0</v>
      </c>
      <c r="Y64" s="19">
        <v>0</v>
      </c>
      <c r="Z64" s="19">
        <v>0</v>
      </c>
      <c r="AA64" s="19">
        <v>0</v>
      </c>
      <c r="AB64" s="63">
        <f t="shared" si="14"/>
        <v>0</v>
      </c>
      <c r="AC64" s="18">
        <f t="shared" si="11"/>
        <v>24</v>
      </c>
      <c r="AD64" s="15">
        <f t="shared" si="12"/>
        <v>900000</v>
      </c>
      <c r="AE64" s="60"/>
      <c r="AF64" s="26">
        <v>900000</v>
      </c>
      <c r="AG64" s="26">
        <v>0</v>
      </c>
      <c r="AH64" s="52">
        <f t="shared" si="6"/>
        <v>900000</v>
      </c>
      <c r="AI64" s="61">
        <v>900000</v>
      </c>
      <c r="AJ64" s="54">
        <f t="shared" si="13"/>
        <v>100</v>
      </c>
      <c r="AK64" s="55">
        <f t="shared" si="5"/>
        <v>0</v>
      </c>
    </row>
    <row r="65" spans="1:37" ht="61.5" hidden="1" customHeight="1" x14ac:dyDescent="0.25">
      <c r="A65" s="12" t="s">
        <v>10</v>
      </c>
      <c r="B65" s="12" t="s">
        <v>24</v>
      </c>
      <c r="C65" s="12" t="s">
        <v>24</v>
      </c>
      <c r="D65" s="12" t="s">
        <v>349</v>
      </c>
      <c r="E65" s="31" t="s">
        <v>92</v>
      </c>
      <c r="F65" s="1" t="s">
        <v>93</v>
      </c>
      <c r="G65" s="49" t="s">
        <v>381</v>
      </c>
      <c r="H65" s="31" t="s">
        <v>361</v>
      </c>
      <c r="I65" s="1" t="s">
        <v>268</v>
      </c>
      <c r="J65" s="48" t="s">
        <v>268</v>
      </c>
      <c r="K65" s="10">
        <v>40478</v>
      </c>
      <c r="L65" s="10">
        <v>40514</v>
      </c>
      <c r="M65" s="9">
        <v>5497</v>
      </c>
      <c r="N65" s="10">
        <v>40506</v>
      </c>
      <c r="O65" s="10">
        <v>40514</v>
      </c>
      <c r="P65" s="12">
        <v>654</v>
      </c>
      <c r="Q65" s="13">
        <v>40742</v>
      </c>
      <c r="R65" s="12">
        <v>4491</v>
      </c>
      <c r="S65" s="10">
        <v>40857</v>
      </c>
      <c r="T65" s="10">
        <v>40857</v>
      </c>
      <c r="U65" s="18">
        <v>30</v>
      </c>
      <c r="V65" s="18">
        <v>36</v>
      </c>
      <c r="W65" s="10">
        <v>41953</v>
      </c>
      <c r="X65" s="19">
        <v>12</v>
      </c>
      <c r="Y65" s="19">
        <v>6</v>
      </c>
      <c r="Z65" s="19">
        <v>12</v>
      </c>
      <c r="AA65" s="19">
        <v>0</v>
      </c>
      <c r="AB65" s="63">
        <f t="shared" si="14"/>
        <v>30</v>
      </c>
      <c r="AC65" s="18">
        <f t="shared" si="11"/>
        <v>66</v>
      </c>
      <c r="AD65" s="15">
        <f t="shared" si="12"/>
        <v>1049500</v>
      </c>
      <c r="AE65" s="26">
        <v>384500</v>
      </c>
      <c r="AF65" s="16">
        <v>700452</v>
      </c>
      <c r="AG65" s="16">
        <v>35452</v>
      </c>
      <c r="AH65" s="52">
        <f t="shared" si="6"/>
        <v>665000</v>
      </c>
      <c r="AI65" s="55">
        <v>513721.94</v>
      </c>
      <c r="AJ65" s="54">
        <f t="shared" si="13"/>
        <v>77.251419548872178</v>
      </c>
      <c r="AK65" s="55">
        <f t="shared" si="5"/>
        <v>151278.06</v>
      </c>
    </row>
    <row r="66" spans="1:37" ht="61.5" hidden="1" customHeight="1" x14ac:dyDescent="0.25">
      <c r="A66" s="12" t="s">
        <v>10</v>
      </c>
      <c r="B66" s="12" t="s">
        <v>29</v>
      </c>
      <c r="C66" s="12" t="s">
        <v>29</v>
      </c>
      <c r="D66" s="12" t="s">
        <v>336</v>
      </c>
      <c r="E66" s="31" t="s">
        <v>58</v>
      </c>
      <c r="F66" s="1" t="s">
        <v>334</v>
      </c>
      <c r="G66" s="49" t="s">
        <v>381</v>
      </c>
      <c r="H66" s="31" t="s">
        <v>319</v>
      </c>
      <c r="I66" s="32" t="s">
        <v>261</v>
      </c>
      <c r="J66" s="58" t="s">
        <v>261</v>
      </c>
      <c r="K66" s="10">
        <v>40065</v>
      </c>
      <c r="L66" s="10">
        <v>40119</v>
      </c>
      <c r="M66" s="9">
        <v>3310</v>
      </c>
      <c r="N66" s="10">
        <v>40116</v>
      </c>
      <c r="O66" s="11">
        <v>40119</v>
      </c>
      <c r="P66" s="12">
        <v>413</v>
      </c>
      <c r="Q66" s="13">
        <v>40385</v>
      </c>
      <c r="R66" s="12">
        <v>4282</v>
      </c>
      <c r="S66" s="10">
        <v>40567</v>
      </c>
      <c r="T66" s="10">
        <v>40567</v>
      </c>
      <c r="U66" s="18">
        <v>36</v>
      </c>
      <c r="V66" s="18">
        <v>36</v>
      </c>
      <c r="W66" s="10">
        <v>41753</v>
      </c>
      <c r="X66" s="19">
        <v>12</v>
      </c>
      <c r="Y66" s="19">
        <v>12</v>
      </c>
      <c r="Z66" s="19">
        <v>0</v>
      </c>
      <c r="AA66" s="19">
        <v>0</v>
      </c>
      <c r="AB66" s="63">
        <f t="shared" si="14"/>
        <v>24</v>
      </c>
      <c r="AC66" s="18">
        <f t="shared" si="11"/>
        <v>60</v>
      </c>
      <c r="AD66" s="15">
        <f t="shared" si="12"/>
        <v>1600000</v>
      </c>
      <c r="AE66" s="26">
        <v>0</v>
      </c>
      <c r="AF66" s="16">
        <v>1600000</v>
      </c>
      <c r="AG66" s="16">
        <v>0</v>
      </c>
      <c r="AH66" s="52">
        <f t="shared" si="6"/>
        <v>1600000</v>
      </c>
      <c r="AI66" s="55">
        <v>1107737</v>
      </c>
      <c r="AJ66" s="54">
        <f t="shared" si="13"/>
        <v>69.233562500000005</v>
      </c>
      <c r="AK66" s="55">
        <f t="shared" si="5"/>
        <v>492263</v>
      </c>
    </row>
    <row r="67" spans="1:37" ht="61.5" hidden="1" customHeight="1" x14ac:dyDescent="0.25">
      <c r="A67" s="1" t="s">
        <v>10</v>
      </c>
      <c r="B67" s="1" t="s">
        <v>10</v>
      </c>
      <c r="C67" s="1" t="s">
        <v>29</v>
      </c>
      <c r="D67" s="1" t="s">
        <v>336</v>
      </c>
      <c r="E67" s="31" t="s">
        <v>128</v>
      </c>
      <c r="F67" s="1" t="s">
        <v>129</v>
      </c>
      <c r="G67" s="49" t="s">
        <v>381</v>
      </c>
      <c r="H67" s="64" t="s">
        <v>320</v>
      </c>
      <c r="I67" s="32" t="s">
        <v>261</v>
      </c>
      <c r="J67" s="58" t="s">
        <v>261</v>
      </c>
      <c r="K67" s="13">
        <v>40877</v>
      </c>
      <c r="L67" s="13">
        <v>40877</v>
      </c>
      <c r="M67" s="23"/>
      <c r="N67" s="13"/>
      <c r="O67" s="13"/>
      <c r="P67" s="1"/>
      <c r="Q67" s="13"/>
      <c r="R67" s="27"/>
      <c r="S67" s="28"/>
      <c r="T67" s="29">
        <v>40877</v>
      </c>
      <c r="U67" s="18">
        <v>24</v>
      </c>
      <c r="V67" s="18">
        <v>24</v>
      </c>
      <c r="W67" s="13">
        <v>41622</v>
      </c>
      <c r="X67" s="19">
        <v>6</v>
      </c>
      <c r="Y67" s="19">
        <v>12</v>
      </c>
      <c r="Z67" s="19">
        <v>12</v>
      </c>
      <c r="AA67" s="19">
        <v>0</v>
      </c>
      <c r="AB67" s="63">
        <f t="shared" si="14"/>
        <v>30</v>
      </c>
      <c r="AC67" s="18">
        <f t="shared" si="11"/>
        <v>54</v>
      </c>
      <c r="AD67" s="15">
        <f t="shared" si="12"/>
        <v>217989</v>
      </c>
      <c r="AE67" s="25"/>
      <c r="AF67" s="20">
        <v>250000</v>
      </c>
      <c r="AG67" s="65">
        <v>32011</v>
      </c>
      <c r="AH67" s="52">
        <f t="shared" si="6"/>
        <v>217989</v>
      </c>
      <c r="AI67" s="55">
        <v>217989</v>
      </c>
      <c r="AJ67" s="54">
        <f t="shared" si="13"/>
        <v>100</v>
      </c>
      <c r="AK67" s="55">
        <f t="shared" si="5"/>
        <v>0</v>
      </c>
    </row>
    <row r="68" spans="1:37" ht="61.5" hidden="1" customHeight="1" x14ac:dyDescent="0.25">
      <c r="A68" s="1" t="s">
        <v>10</v>
      </c>
      <c r="B68" s="1" t="s">
        <v>29</v>
      </c>
      <c r="C68" s="1" t="s">
        <v>29</v>
      </c>
      <c r="D68" s="1" t="s">
        <v>337</v>
      </c>
      <c r="E68" s="31" t="s">
        <v>446</v>
      </c>
      <c r="F68" s="1" t="s">
        <v>187</v>
      </c>
      <c r="G68" s="87" t="s">
        <v>381</v>
      </c>
      <c r="H68" s="64" t="s">
        <v>321</v>
      </c>
      <c r="I68" s="32" t="s">
        <v>260</v>
      </c>
      <c r="J68" s="58" t="s">
        <v>272</v>
      </c>
      <c r="K68" s="34">
        <v>40885</v>
      </c>
      <c r="L68" s="13">
        <v>40984</v>
      </c>
      <c r="M68" s="9">
        <v>8599</v>
      </c>
      <c r="N68" s="10">
        <v>40982</v>
      </c>
      <c r="O68" s="13">
        <v>40984</v>
      </c>
      <c r="P68" s="12">
        <v>878</v>
      </c>
      <c r="Q68" s="13">
        <v>41137</v>
      </c>
      <c r="R68" s="12">
        <v>4929</v>
      </c>
      <c r="S68" s="10">
        <v>41450</v>
      </c>
      <c r="T68" s="29">
        <v>41299</v>
      </c>
      <c r="U68" s="18">
        <v>36</v>
      </c>
      <c r="V68" s="18">
        <v>42</v>
      </c>
      <c r="W68" s="13">
        <v>42729</v>
      </c>
      <c r="X68" s="19">
        <v>6</v>
      </c>
      <c r="Y68" s="19">
        <v>12</v>
      </c>
      <c r="Z68" s="19">
        <v>0</v>
      </c>
      <c r="AA68" s="19">
        <v>0</v>
      </c>
      <c r="AB68" s="63">
        <f t="shared" si="14"/>
        <v>18</v>
      </c>
      <c r="AC68" s="18">
        <f t="shared" si="11"/>
        <v>60</v>
      </c>
      <c r="AD68" s="15">
        <f t="shared" si="12"/>
        <v>1686990.14</v>
      </c>
      <c r="AE68" s="15">
        <v>300000</v>
      </c>
      <c r="AF68" s="26">
        <v>1500000</v>
      </c>
      <c r="AG68" s="26">
        <v>113009.86</v>
      </c>
      <c r="AH68" s="52">
        <f t="shared" si="6"/>
        <v>1386990.14</v>
      </c>
      <c r="AI68" s="21">
        <v>1386990.14</v>
      </c>
      <c r="AJ68" s="54">
        <f t="shared" si="13"/>
        <v>100</v>
      </c>
      <c r="AK68" s="55">
        <f t="shared" si="5"/>
        <v>0</v>
      </c>
    </row>
    <row r="69" spans="1:37" ht="61.5" hidden="1" customHeight="1" x14ac:dyDescent="0.25">
      <c r="A69" s="1" t="s">
        <v>10</v>
      </c>
      <c r="B69" s="1" t="s">
        <v>45</v>
      </c>
      <c r="C69" s="1" t="s">
        <v>45</v>
      </c>
      <c r="D69" s="1"/>
      <c r="E69" s="31" t="s">
        <v>363</v>
      </c>
      <c r="F69" s="1" t="s">
        <v>133</v>
      </c>
      <c r="G69" s="88" t="s">
        <v>381</v>
      </c>
      <c r="H69" s="64" t="s">
        <v>362</v>
      </c>
      <c r="I69" s="32" t="s">
        <v>260</v>
      </c>
      <c r="J69" s="58" t="s">
        <v>264</v>
      </c>
      <c r="K69" s="13">
        <v>41257</v>
      </c>
      <c r="L69" s="13">
        <v>41348</v>
      </c>
      <c r="M69" s="23">
        <v>10772</v>
      </c>
      <c r="N69" s="13">
        <v>41345</v>
      </c>
      <c r="O69" s="13">
        <v>41348</v>
      </c>
      <c r="P69" s="1">
        <v>21</v>
      </c>
      <c r="Q69" s="13">
        <v>41537</v>
      </c>
      <c r="R69" s="1">
        <v>5134</v>
      </c>
      <c r="S69" s="13">
        <v>41635</v>
      </c>
      <c r="T69" s="10">
        <v>41635</v>
      </c>
      <c r="U69" s="30">
        <v>24</v>
      </c>
      <c r="V69" s="30">
        <v>30</v>
      </c>
      <c r="W69" s="13">
        <v>42548</v>
      </c>
      <c r="X69" s="19">
        <v>6</v>
      </c>
      <c r="Y69" s="19">
        <v>0</v>
      </c>
      <c r="Z69" s="19">
        <v>0</v>
      </c>
      <c r="AA69" s="19">
        <v>0</v>
      </c>
      <c r="AB69" s="63">
        <f t="shared" si="14"/>
        <v>6</v>
      </c>
      <c r="AC69" s="18">
        <f t="shared" si="11"/>
        <v>36</v>
      </c>
      <c r="AD69" s="15">
        <f t="shared" si="12"/>
        <v>845000</v>
      </c>
      <c r="AE69" s="25"/>
      <c r="AF69" s="20">
        <v>845000</v>
      </c>
      <c r="AG69" s="20">
        <v>0</v>
      </c>
      <c r="AH69" s="52">
        <f t="shared" si="6"/>
        <v>845000</v>
      </c>
      <c r="AI69" s="55">
        <v>569185.47</v>
      </c>
      <c r="AJ69" s="54">
        <f t="shared" si="13"/>
        <v>67.359227218934905</v>
      </c>
      <c r="AK69" s="55">
        <f t="shared" si="5"/>
        <v>275814.53000000003</v>
      </c>
    </row>
    <row r="70" spans="1:37" ht="61.5" hidden="1" customHeight="1" x14ac:dyDescent="0.25">
      <c r="A70" s="1" t="s">
        <v>10</v>
      </c>
      <c r="B70" s="13" t="s">
        <v>10</v>
      </c>
      <c r="C70" s="13" t="s">
        <v>29</v>
      </c>
      <c r="D70" s="13" t="s">
        <v>338</v>
      </c>
      <c r="E70" s="31" t="s">
        <v>162</v>
      </c>
      <c r="F70" s="1" t="s">
        <v>163</v>
      </c>
      <c r="G70" s="87" t="s">
        <v>381</v>
      </c>
      <c r="H70" s="64" t="s">
        <v>470</v>
      </c>
      <c r="I70" s="1" t="s">
        <v>274</v>
      </c>
      <c r="J70" s="58" t="s">
        <v>275</v>
      </c>
      <c r="K70" s="34">
        <v>41257</v>
      </c>
      <c r="L70" s="34">
        <v>41270</v>
      </c>
      <c r="M70" s="79"/>
      <c r="N70" s="79"/>
      <c r="O70" s="79"/>
      <c r="P70" s="79"/>
      <c r="Q70" s="79"/>
      <c r="R70" s="195"/>
      <c r="S70" s="36"/>
      <c r="T70" s="10">
        <v>41270</v>
      </c>
      <c r="U70" s="30">
        <v>24</v>
      </c>
      <c r="V70" s="30">
        <v>30</v>
      </c>
      <c r="W70" s="13">
        <v>42182</v>
      </c>
      <c r="X70" s="19">
        <v>12</v>
      </c>
      <c r="Y70" s="19">
        <v>12</v>
      </c>
      <c r="Z70" s="19">
        <v>0</v>
      </c>
      <c r="AA70" s="19">
        <v>0</v>
      </c>
      <c r="AB70" s="63">
        <f t="shared" si="14"/>
        <v>24</v>
      </c>
      <c r="AC70" s="18">
        <f t="shared" si="11"/>
        <v>54</v>
      </c>
      <c r="AD70" s="15">
        <f t="shared" si="12"/>
        <v>584867.96</v>
      </c>
      <c r="AE70" s="194"/>
      <c r="AF70" s="16">
        <v>600000</v>
      </c>
      <c r="AG70" s="16">
        <v>15132.04</v>
      </c>
      <c r="AH70" s="52">
        <f t="shared" si="6"/>
        <v>584867.96</v>
      </c>
      <c r="AI70" s="55">
        <v>584867.96</v>
      </c>
      <c r="AJ70" s="54">
        <f t="shared" si="13"/>
        <v>100</v>
      </c>
      <c r="AK70" s="55">
        <f t="shared" si="5"/>
        <v>0</v>
      </c>
    </row>
    <row r="71" spans="1:37" ht="61.5" hidden="1" customHeight="1" x14ac:dyDescent="0.25">
      <c r="A71" s="82" t="s">
        <v>10</v>
      </c>
      <c r="B71" s="1" t="s">
        <v>10</v>
      </c>
      <c r="C71" s="1" t="s">
        <v>10</v>
      </c>
      <c r="D71" s="1"/>
      <c r="E71" s="31" t="s">
        <v>219</v>
      </c>
      <c r="F71" s="1" t="s">
        <v>220</v>
      </c>
      <c r="G71" s="48" t="s">
        <v>381</v>
      </c>
      <c r="H71" s="64" t="s">
        <v>364</v>
      </c>
      <c r="I71" s="32" t="s">
        <v>285</v>
      </c>
      <c r="J71" s="58" t="s">
        <v>276</v>
      </c>
      <c r="K71" s="34">
        <v>41395</v>
      </c>
      <c r="L71" s="13">
        <v>41395</v>
      </c>
      <c r="M71" s="79"/>
      <c r="N71" s="79"/>
      <c r="O71" s="79"/>
      <c r="P71" s="79"/>
      <c r="Q71" s="79"/>
      <c r="R71" s="12"/>
      <c r="S71" s="10"/>
      <c r="T71" s="10">
        <v>41395</v>
      </c>
      <c r="U71" s="30">
        <v>36</v>
      </c>
      <c r="V71" s="30">
        <v>36</v>
      </c>
      <c r="W71" s="13">
        <v>42491</v>
      </c>
      <c r="X71" s="19">
        <v>24</v>
      </c>
      <c r="Y71" s="19">
        <v>0</v>
      </c>
      <c r="Z71" s="19">
        <v>0</v>
      </c>
      <c r="AA71" s="19">
        <v>0</v>
      </c>
      <c r="AB71" s="63">
        <f t="shared" si="14"/>
        <v>24</v>
      </c>
      <c r="AC71" s="18">
        <f t="shared" si="11"/>
        <v>60</v>
      </c>
      <c r="AD71" s="15">
        <f t="shared" si="12"/>
        <v>1089749.26</v>
      </c>
      <c r="AE71" s="60"/>
      <c r="AF71" s="26">
        <v>1100000</v>
      </c>
      <c r="AG71" s="26">
        <v>10250.74</v>
      </c>
      <c r="AH71" s="52">
        <f t="shared" si="6"/>
        <v>1089749.26</v>
      </c>
      <c r="AI71" s="55">
        <v>1089749.26</v>
      </c>
      <c r="AJ71" s="54">
        <f t="shared" si="13"/>
        <v>100</v>
      </c>
      <c r="AK71" s="55">
        <f t="shared" si="5"/>
        <v>0</v>
      </c>
    </row>
    <row r="72" spans="1:37" ht="61.5" hidden="1" customHeight="1" x14ac:dyDescent="0.25">
      <c r="A72" s="1" t="s">
        <v>10</v>
      </c>
      <c r="B72" s="1" t="s">
        <v>10</v>
      </c>
      <c r="C72" s="1" t="s">
        <v>29</v>
      </c>
      <c r="D72" s="1" t="s">
        <v>339</v>
      </c>
      <c r="E72" s="31" t="s">
        <v>217</v>
      </c>
      <c r="F72" s="1" t="s">
        <v>218</v>
      </c>
      <c r="G72" s="48" t="s">
        <v>381</v>
      </c>
      <c r="H72" s="64" t="s">
        <v>322</v>
      </c>
      <c r="I72" s="32" t="s">
        <v>261</v>
      </c>
      <c r="J72" s="58" t="s">
        <v>277</v>
      </c>
      <c r="K72" s="34">
        <v>41612</v>
      </c>
      <c r="L72" s="13">
        <v>41612</v>
      </c>
      <c r="M72" s="79"/>
      <c r="N72" s="79"/>
      <c r="O72" s="79"/>
      <c r="P72" s="79"/>
      <c r="Q72" s="79"/>
      <c r="R72" s="12"/>
      <c r="S72" s="10"/>
      <c r="T72" s="10">
        <v>41612</v>
      </c>
      <c r="U72" s="30">
        <v>32</v>
      </c>
      <c r="V72" s="30">
        <v>32</v>
      </c>
      <c r="W72" s="13">
        <v>42586</v>
      </c>
      <c r="X72" s="19">
        <v>0</v>
      </c>
      <c r="Y72" s="19">
        <v>0</v>
      </c>
      <c r="Z72" s="19">
        <v>0</v>
      </c>
      <c r="AA72" s="19">
        <v>0</v>
      </c>
      <c r="AB72" s="63">
        <f t="shared" si="14"/>
        <v>0</v>
      </c>
      <c r="AC72" s="18">
        <f t="shared" si="11"/>
        <v>32</v>
      </c>
      <c r="AD72" s="15">
        <f t="shared" si="12"/>
        <v>200000</v>
      </c>
      <c r="AE72" s="60"/>
      <c r="AF72" s="26">
        <v>200000</v>
      </c>
      <c r="AG72" s="26">
        <v>0</v>
      </c>
      <c r="AH72" s="52">
        <f t="shared" si="6"/>
        <v>200000</v>
      </c>
      <c r="AI72" s="55">
        <v>199794</v>
      </c>
      <c r="AJ72" s="54">
        <f t="shared" si="13"/>
        <v>99.897000000000006</v>
      </c>
      <c r="AK72" s="55">
        <f t="shared" si="5"/>
        <v>206</v>
      </c>
    </row>
    <row r="73" spans="1:37" ht="61.5" hidden="1" customHeight="1" x14ac:dyDescent="0.25">
      <c r="A73" s="1" t="s">
        <v>10</v>
      </c>
      <c r="B73" s="1" t="s">
        <v>10</v>
      </c>
      <c r="C73" s="1" t="s">
        <v>184</v>
      </c>
      <c r="D73" s="1"/>
      <c r="E73" s="31" t="s">
        <v>185</v>
      </c>
      <c r="F73" s="1" t="s">
        <v>186</v>
      </c>
      <c r="G73" s="48" t="s">
        <v>381</v>
      </c>
      <c r="H73" s="64" t="s">
        <v>365</v>
      </c>
      <c r="I73" s="1" t="s">
        <v>260</v>
      </c>
      <c r="J73" s="58" t="s">
        <v>260</v>
      </c>
      <c r="K73" s="34">
        <v>41619</v>
      </c>
      <c r="L73" s="34">
        <v>41619</v>
      </c>
      <c r="M73" s="79"/>
      <c r="N73" s="79"/>
      <c r="O73" s="79"/>
      <c r="P73" s="79"/>
      <c r="Q73" s="79"/>
      <c r="R73" s="79"/>
      <c r="S73" s="79"/>
      <c r="T73" s="10">
        <v>41619</v>
      </c>
      <c r="U73" s="30">
        <v>24</v>
      </c>
      <c r="V73" s="30">
        <v>24</v>
      </c>
      <c r="W73" s="13">
        <v>42349</v>
      </c>
      <c r="X73" s="19">
        <v>6</v>
      </c>
      <c r="Y73" s="19">
        <v>0</v>
      </c>
      <c r="Z73" s="19">
        <v>0</v>
      </c>
      <c r="AA73" s="19">
        <v>0</v>
      </c>
      <c r="AB73" s="63">
        <f t="shared" si="14"/>
        <v>6</v>
      </c>
      <c r="AC73" s="18">
        <f t="shared" si="11"/>
        <v>30</v>
      </c>
      <c r="AD73" s="15">
        <f t="shared" si="12"/>
        <v>300000</v>
      </c>
      <c r="AE73" s="194"/>
      <c r="AF73" s="25">
        <v>300000</v>
      </c>
      <c r="AG73" s="25">
        <v>0</v>
      </c>
      <c r="AH73" s="52">
        <f t="shared" si="6"/>
        <v>300000</v>
      </c>
      <c r="AI73" s="55">
        <v>299148</v>
      </c>
      <c r="AJ73" s="54">
        <f t="shared" si="13"/>
        <v>99.716000000000008</v>
      </c>
      <c r="AK73" s="55">
        <f t="shared" si="5"/>
        <v>852</v>
      </c>
    </row>
    <row r="74" spans="1:37" ht="61.5" hidden="1" customHeight="1" x14ac:dyDescent="0.25">
      <c r="A74" s="1" t="s">
        <v>10</v>
      </c>
      <c r="B74" s="1" t="s">
        <v>10</v>
      </c>
      <c r="C74" s="1" t="s">
        <v>214</v>
      </c>
      <c r="D74" s="1"/>
      <c r="E74" s="31" t="s">
        <v>215</v>
      </c>
      <c r="F74" s="1" t="s">
        <v>216</v>
      </c>
      <c r="G74" s="87" t="s">
        <v>381</v>
      </c>
      <c r="H74" s="64" t="s">
        <v>367</v>
      </c>
      <c r="I74" s="32" t="s">
        <v>260</v>
      </c>
      <c r="J74" s="58" t="s">
        <v>278</v>
      </c>
      <c r="K74" s="34">
        <v>41620</v>
      </c>
      <c r="L74" s="13">
        <v>41620</v>
      </c>
      <c r="M74" s="79"/>
      <c r="N74" s="79"/>
      <c r="O74" s="79"/>
      <c r="P74" s="79"/>
      <c r="Q74" s="79"/>
      <c r="R74" s="12"/>
      <c r="S74" s="10"/>
      <c r="T74" s="10">
        <v>41620</v>
      </c>
      <c r="U74" s="30">
        <v>36</v>
      </c>
      <c r="V74" s="30">
        <v>36</v>
      </c>
      <c r="W74" s="13">
        <v>42716</v>
      </c>
      <c r="X74" s="19">
        <v>0</v>
      </c>
      <c r="Y74" s="19">
        <v>0</v>
      </c>
      <c r="Z74" s="19">
        <v>0</v>
      </c>
      <c r="AA74" s="19">
        <v>0</v>
      </c>
      <c r="AB74" s="63">
        <f t="shared" si="14"/>
        <v>0</v>
      </c>
      <c r="AC74" s="18">
        <f t="shared" si="11"/>
        <v>36</v>
      </c>
      <c r="AD74" s="15">
        <f t="shared" si="12"/>
        <v>460000</v>
      </c>
      <c r="AE74" s="60"/>
      <c r="AF74" s="26">
        <v>460000</v>
      </c>
      <c r="AG74" s="26">
        <v>0</v>
      </c>
      <c r="AH74" s="52">
        <f t="shared" si="6"/>
        <v>460000</v>
      </c>
      <c r="AI74" s="55">
        <v>429800</v>
      </c>
      <c r="AJ74" s="54">
        <f t="shared" si="13"/>
        <v>93.434782608695656</v>
      </c>
      <c r="AK74" s="55">
        <f t="shared" si="5"/>
        <v>30200</v>
      </c>
    </row>
    <row r="75" spans="1:37" ht="61.5" hidden="1" customHeight="1" x14ac:dyDescent="0.25">
      <c r="A75" s="1" t="s">
        <v>10</v>
      </c>
      <c r="B75" s="1" t="s">
        <v>10</v>
      </c>
      <c r="C75" s="1" t="s">
        <v>518</v>
      </c>
      <c r="D75" s="1" t="s">
        <v>340</v>
      </c>
      <c r="E75" s="31" t="s">
        <v>212</v>
      </c>
      <c r="F75" s="1" t="s">
        <v>213</v>
      </c>
      <c r="G75" s="48" t="s">
        <v>381</v>
      </c>
      <c r="H75" s="64" t="s">
        <v>329</v>
      </c>
      <c r="I75" s="32" t="s">
        <v>260</v>
      </c>
      <c r="J75" s="58" t="s">
        <v>279</v>
      </c>
      <c r="K75" s="34">
        <v>41620</v>
      </c>
      <c r="L75" s="34">
        <v>41620</v>
      </c>
      <c r="M75" s="79"/>
      <c r="N75" s="79"/>
      <c r="O75" s="79"/>
      <c r="P75" s="79"/>
      <c r="Q75" s="79"/>
      <c r="R75" s="12"/>
      <c r="S75" s="10"/>
      <c r="T75" s="10">
        <v>41620</v>
      </c>
      <c r="U75" s="30">
        <v>24</v>
      </c>
      <c r="V75" s="30">
        <v>24</v>
      </c>
      <c r="W75" s="13">
        <v>42350</v>
      </c>
      <c r="X75" s="19">
        <v>12</v>
      </c>
      <c r="Y75" s="19">
        <v>0</v>
      </c>
      <c r="Z75" s="19">
        <v>0</v>
      </c>
      <c r="AA75" s="19">
        <v>0</v>
      </c>
      <c r="AB75" s="63">
        <f t="shared" si="14"/>
        <v>12</v>
      </c>
      <c r="AC75" s="18">
        <f t="shared" si="11"/>
        <v>36</v>
      </c>
      <c r="AD75" s="15">
        <f t="shared" si="12"/>
        <v>304996</v>
      </c>
      <c r="AE75" s="60"/>
      <c r="AF75" s="26">
        <v>304996</v>
      </c>
      <c r="AG75" s="26">
        <v>0</v>
      </c>
      <c r="AH75" s="52">
        <f t="shared" si="6"/>
        <v>304996</v>
      </c>
      <c r="AI75" s="55">
        <v>252499</v>
      </c>
      <c r="AJ75" s="54">
        <f t="shared" si="13"/>
        <v>82.787643116631031</v>
      </c>
      <c r="AK75" s="55">
        <f t="shared" si="5"/>
        <v>52497</v>
      </c>
    </row>
    <row r="76" spans="1:37" ht="61.5" hidden="1" customHeight="1" x14ac:dyDescent="0.25">
      <c r="A76" s="1" t="s">
        <v>10</v>
      </c>
      <c r="B76" s="1" t="s">
        <v>10</v>
      </c>
      <c r="C76" s="1" t="s">
        <v>519</v>
      </c>
      <c r="D76" s="1" t="s">
        <v>340</v>
      </c>
      <c r="E76" s="31" t="s">
        <v>228</v>
      </c>
      <c r="F76" s="1" t="s">
        <v>197</v>
      </c>
      <c r="G76" s="48" t="s">
        <v>381</v>
      </c>
      <c r="H76" s="64" t="s">
        <v>331</v>
      </c>
      <c r="I76" s="32" t="s">
        <v>260</v>
      </c>
      <c r="J76" s="58" t="s">
        <v>260</v>
      </c>
      <c r="K76" s="34">
        <v>41731</v>
      </c>
      <c r="L76" s="13">
        <v>41731</v>
      </c>
      <c r="M76" s="79"/>
      <c r="N76" s="79"/>
      <c r="O76" s="79"/>
      <c r="P76" s="79"/>
      <c r="Q76" s="79"/>
      <c r="R76" s="12"/>
      <c r="S76" s="10"/>
      <c r="T76" s="10">
        <v>41731</v>
      </c>
      <c r="U76" s="30">
        <v>21</v>
      </c>
      <c r="V76" s="30">
        <v>24</v>
      </c>
      <c r="W76" s="13">
        <v>42462</v>
      </c>
      <c r="X76" s="19">
        <v>6</v>
      </c>
      <c r="Y76" s="19">
        <v>0</v>
      </c>
      <c r="Z76" s="19">
        <v>0</v>
      </c>
      <c r="AA76" s="19">
        <v>0</v>
      </c>
      <c r="AB76" s="63">
        <f t="shared" si="14"/>
        <v>6</v>
      </c>
      <c r="AC76" s="18">
        <f t="shared" si="11"/>
        <v>30</v>
      </c>
      <c r="AD76" s="15">
        <f t="shared" si="12"/>
        <v>700000</v>
      </c>
      <c r="AE76" s="60"/>
      <c r="AF76" s="26">
        <v>700000</v>
      </c>
      <c r="AG76" s="26">
        <v>0</v>
      </c>
      <c r="AH76" s="52">
        <f t="shared" si="6"/>
        <v>700000</v>
      </c>
      <c r="AI76" s="55">
        <v>688722</v>
      </c>
      <c r="AJ76" s="54">
        <f t="shared" si="13"/>
        <v>98.388857142857148</v>
      </c>
      <c r="AK76" s="55">
        <f t="shared" si="5"/>
        <v>11278</v>
      </c>
    </row>
    <row r="77" spans="1:37" ht="61.5" hidden="1" customHeight="1" x14ac:dyDescent="0.25">
      <c r="A77" s="1" t="s">
        <v>10</v>
      </c>
      <c r="B77" s="1" t="s">
        <v>10</v>
      </c>
      <c r="C77" s="1" t="s">
        <v>120</v>
      </c>
      <c r="D77" s="1"/>
      <c r="E77" s="31" t="s">
        <v>198</v>
      </c>
      <c r="F77" s="1" t="s">
        <v>199</v>
      </c>
      <c r="G77" s="87" t="s">
        <v>381</v>
      </c>
      <c r="H77" s="64" t="s">
        <v>399</v>
      </c>
      <c r="I77" s="32" t="s">
        <v>160</v>
      </c>
      <c r="J77" s="58" t="s">
        <v>273</v>
      </c>
      <c r="K77" s="34">
        <v>41745</v>
      </c>
      <c r="L77" s="13">
        <v>41745</v>
      </c>
      <c r="M77" s="79"/>
      <c r="N77" s="79"/>
      <c r="O77" s="79"/>
      <c r="P77" s="79"/>
      <c r="Q77" s="79"/>
      <c r="R77" s="12"/>
      <c r="S77" s="10"/>
      <c r="T77" s="10">
        <v>41745</v>
      </c>
      <c r="U77" s="30">
        <v>12</v>
      </c>
      <c r="V77" s="30">
        <v>18</v>
      </c>
      <c r="W77" s="13">
        <v>42293</v>
      </c>
      <c r="X77" s="19">
        <v>12</v>
      </c>
      <c r="Y77" s="19">
        <v>12</v>
      </c>
      <c r="Z77" s="19">
        <v>0</v>
      </c>
      <c r="AA77" s="19">
        <v>0</v>
      </c>
      <c r="AB77" s="63">
        <f t="shared" si="14"/>
        <v>24</v>
      </c>
      <c r="AC77" s="18">
        <f t="shared" si="11"/>
        <v>42</v>
      </c>
      <c r="AD77" s="15">
        <f t="shared" si="12"/>
        <v>400000</v>
      </c>
      <c r="AE77" s="60"/>
      <c r="AF77" s="26">
        <v>400000</v>
      </c>
      <c r="AG77" s="26">
        <v>0</v>
      </c>
      <c r="AH77" s="52">
        <f t="shared" si="6"/>
        <v>400000</v>
      </c>
      <c r="AI77" s="55">
        <v>353421.28</v>
      </c>
      <c r="AJ77" s="54">
        <f t="shared" si="13"/>
        <v>88.355320000000006</v>
      </c>
      <c r="AK77" s="55">
        <f t="shared" si="5"/>
        <v>46578.719999999972</v>
      </c>
    </row>
    <row r="78" spans="1:37" ht="61.5" hidden="1" customHeight="1" x14ac:dyDescent="0.25">
      <c r="A78" s="1" t="s">
        <v>10</v>
      </c>
      <c r="B78" s="1" t="s">
        <v>10</v>
      </c>
      <c r="C78" s="1" t="s">
        <v>24</v>
      </c>
      <c r="D78" s="1"/>
      <c r="E78" s="31" t="s">
        <v>224</v>
      </c>
      <c r="F78" s="1" t="s">
        <v>223</v>
      </c>
      <c r="G78" s="87" t="s">
        <v>381</v>
      </c>
      <c r="H78" s="64" t="s">
        <v>394</v>
      </c>
      <c r="I78" s="1" t="s">
        <v>63</v>
      </c>
      <c r="J78" s="58" t="s">
        <v>280</v>
      </c>
      <c r="K78" s="34">
        <v>41976</v>
      </c>
      <c r="L78" s="34">
        <v>41976</v>
      </c>
      <c r="M78" s="79"/>
      <c r="N78" s="79"/>
      <c r="O78" s="79"/>
      <c r="P78" s="79"/>
      <c r="Q78" s="79"/>
      <c r="R78" s="79"/>
      <c r="S78" s="79"/>
      <c r="T78" s="10">
        <v>41976</v>
      </c>
      <c r="U78" s="30">
        <v>36</v>
      </c>
      <c r="V78" s="30">
        <v>36</v>
      </c>
      <c r="W78" s="13">
        <v>43072</v>
      </c>
      <c r="X78" s="19">
        <v>0</v>
      </c>
      <c r="Y78" s="19">
        <v>0</v>
      </c>
      <c r="Z78" s="19">
        <v>0</v>
      </c>
      <c r="AA78" s="19">
        <v>0</v>
      </c>
      <c r="AB78" s="63">
        <f t="shared" si="14"/>
        <v>0</v>
      </c>
      <c r="AC78" s="18">
        <f t="shared" si="11"/>
        <v>36</v>
      </c>
      <c r="AD78" s="15">
        <f t="shared" si="12"/>
        <v>366000</v>
      </c>
      <c r="AE78" s="194"/>
      <c r="AF78" s="26">
        <v>366000</v>
      </c>
      <c r="AG78" s="25">
        <v>0</v>
      </c>
      <c r="AH78" s="52">
        <f t="shared" si="6"/>
        <v>366000</v>
      </c>
      <c r="AI78" s="21">
        <v>319349.77</v>
      </c>
      <c r="AJ78" s="54">
        <f t="shared" si="13"/>
        <v>87.254035519125679</v>
      </c>
      <c r="AK78" s="55">
        <f t="shared" ref="AK78:AK141" si="15">+AH78-AI78</f>
        <v>46650.229999999981</v>
      </c>
    </row>
    <row r="79" spans="1:37" ht="61.5" hidden="1" customHeight="1" x14ac:dyDescent="0.25">
      <c r="A79" s="1" t="s">
        <v>10</v>
      </c>
      <c r="B79" s="1" t="s">
        <v>10</v>
      </c>
      <c r="C79" s="1" t="s">
        <v>29</v>
      </c>
      <c r="D79" s="1" t="s">
        <v>339</v>
      </c>
      <c r="E79" s="31" t="s">
        <v>222</v>
      </c>
      <c r="F79" s="1" t="s">
        <v>221</v>
      </c>
      <c r="G79" s="48" t="s">
        <v>381</v>
      </c>
      <c r="H79" s="64" t="s">
        <v>323</v>
      </c>
      <c r="I79" s="32" t="s">
        <v>261</v>
      </c>
      <c r="J79" s="58" t="s">
        <v>277</v>
      </c>
      <c r="K79" s="34">
        <v>41976</v>
      </c>
      <c r="L79" s="13">
        <v>41976</v>
      </c>
      <c r="M79" s="36"/>
      <c r="N79" s="79"/>
      <c r="O79" s="79"/>
      <c r="P79" s="79"/>
      <c r="Q79" s="79"/>
      <c r="R79" s="12"/>
      <c r="S79" s="10"/>
      <c r="T79" s="10">
        <v>41976</v>
      </c>
      <c r="U79" s="30">
        <v>30</v>
      </c>
      <c r="V79" s="30">
        <v>36</v>
      </c>
      <c r="W79" s="13">
        <v>43072</v>
      </c>
      <c r="X79" s="19">
        <v>0</v>
      </c>
      <c r="Y79" s="19">
        <v>0</v>
      </c>
      <c r="Z79" s="19">
        <v>0</v>
      </c>
      <c r="AA79" s="19">
        <v>0</v>
      </c>
      <c r="AB79" s="63">
        <f t="shared" si="14"/>
        <v>0</v>
      </c>
      <c r="AC79" s="18">
        <f t="shared" si="11"/>
        <v>36</v>
      </c>
      <c r="AD79" s="15">
        <f t="shared" si="12"/>
        <v>602073</v>
      </c>
      <c r="AE79" s="60"/>
      <c r="AF79" s="26">
        <v>602073</v>
      </c>
      <c r="AG79" s="26">
        <v>0</v>
      </c>
      <c r="AH79" s="52">
        <f t="shared" si="6"/>
        <v>602073</v>
      </c>
      <c r="AI79" s="61">
        <v>287931.56</v>
      </c>
      <c r="AJ79" s="54">
        <f t="shared" si="13"/>
        <v>47.82336361205369</v>
      </c>
      <c r="AK79" s="55">
        <f t="shared" si="15"/>
        <v>314141.44</v>
      </c>
    </row>
    <row r="80" spans="1:37" ht="61.5" hidden="1" customHeight="1" x14ac:dyDescent="0.25">
      <c r="A80" s="1" t="s">
        <v>10</v>
      </c>
      <c r="B80" s="1" t="s">
        <v>10</v>
      </c>
      <c r="C80" s="1" t="s">
        <v>348</v>
      </c>
      <c r="D80" s="1" t="s">
        <v>400</v>
      </c>
      <c r="E80" s="31" t="s">
        <v>401</v>
      </c>
      <c r="F80" s="1" t="s">
        <v>402</v>
      </c>
      <c r="G80" s="87" t="s">
        <v>381</v>
      </c>
      <c r="H80" s="31" t="s">
        <v>403</v>
      </c>
      <c r="I80" s="32" t="s">
        <v>260</v>
      </c>
      <c r="J80" s="58" t="s">
        <v>264</v>
      </c>
      <c r="K80" s="34">
        <v>42299</v>
      </c>
      <c r="L80" s="34">
        <v>42299</v>
      </c>
      <c r="M80" s="79"/>
      <c r="N80" s="79"/>
      <c r="O80" s="79"/>
      <c r="P80" s="79"/>
      <c r="Q80" s="79"/>
      <c r="R80" s="12"/>
      <c r="S80" s="10"/>
      <c r="T80" s="10">
        <v>42299</v>
      </c>
      <c r="U80" s="19">
        <v>24</v>
      </c>
      <c r="V80" s="19">
        <v>24</v>
      </c>
      <c r="W80" s="13">
        <v>43030</v>
      </c>
      <c r="X80" s="19">
        <v>0</v>
      </c>
      <c r="Y80" s="19">
        <v>0</v>
      </c>
      <c r="Z80" s="19">
        <v>0</v>
      </c>
      <c r="AA80" s="19">
        <v>0</v>
      </c>
      <c r="AB80" s="19">
        <f t="shared" si="14"/>
        <v>0</v>
      </c>
      <c r="AC80" s="18">
        <f t="shared" si="11"/>
        <v>24</v>
      </c>
      <c r="AD80" s="15">
        <f>+AE80+AF80</f>
        <v>100000</v>
      </c>
      <c r="AE80" s="62">
        <v>0</v>
      </c>
      <c r="AF80" s="26">
        <v>100000</v>
      </c>
      <c r="AG80" s="26">
        <v>522.54</v>
      </c>
      <c r="AH80" s="52">
        <f t="shared" si="6"/>
        <v>99477.46</v>
      </c>
      <c r="AI80" s="61">
        <v>99477.46</v>
      </c>
      <c r="AJ80" s="54">
        <f t="shared" si="13"/>
        <v>100</v>
      </c>
      <c r="AK80" s="55">
        <f t="shared" si="15"/>
        <v>0</v>
      </c>
    </row>
    <row r="81" spans="1:38" ht="61.5" hidden="1" customHeight="1" x14ac:dyDescent="0.25">
      <c r="A81" s="1" t="s">
        <v>10</v>
      </c>
      <c r="B81" s="126" t="s">
        <v>10</v>
      </c>
      <c r="C81" s="1" t="s">
        <v>150</v>
      </c>
      <c r="D81" s="126"/>
      <c r="E81" s="31" t="s">
        <v>247</v>
      </c>
      <c r="F81" s="1" t="s">
        <v>248</v>
      </c>
      <c r="G81" s="1" t="s">
        <v>381</v>
      </c>
      <c r="H81" s="31" t="s">
        <v>350</v>
      </c>
      <c r="I81" s="32" t="s">
        <v>261</v>
      </c>
      <c r="J81" s="32" t="s">
        <v>283</v>
      </c>
      <c r="K81" s="34">
        <v>42341</v>
      </c>
      <c r="L81" s="129">
        <v>42341</v>
      </c>
      <c r="M81" s="79"/>
      <c r="N81" s="79"/>
      <c r="O81" s="79"/>
      <c r="P81" s="79"/>
      <c r="Q81" s="79"/>
      <c r="R81" s="12"/>
      <c r="S81" s="120"/>
      <c r="T81" s="10">
        <v>42341</v>
      </c>
      <c r="U81" s="19">
        <v>24</v>
      </c>
      <c r="V81" s="19">
        <v>30</v>
      </c>
      <c r="W81" s="13">
        <v>43254</v>
      </c>
      <c r="X81" s="128">
        <v>24</v>
      </c>
      <c r="Y81" s="19">
        <v>12</v>
      </c>
      <c r="Z81" s="19">
        <v>0</v>
      </c>
      <c r="AA81" s="19">
        <v>0</v>
      </c>
      <c r="AB81" s="19">
        <f>SUM(X81:AA81)</f>
        <v>36</v>
      </c>
      <c r="AC81" s="18">
        <f t="shared" si="11"/>
        <v>66</v>
      </c>
      <c r="AD81" s="26">
        <f t="shared" ref="AD81:AD85" si="16">+AE81+AH81</f>
        <v>1145000</v>
      </c>
      <c r="AE81" s="62">
        <v>154000</v>
      </c>
      <c r="AF81" s="26">
        <f>646000+432000</f>
        <v>1078000</v>
      </c>
      <c r="AG81" s="26">
        <v>87000</v>
      </c>
      <c r="AH81" s="16">
        <f t="shared" si="6"/>
        <v>991000</v>
      </c>
      <c r="AI81" s="61">
        <v>957618.57</v>
      </c>
      <c r="AJ81" s="80">
        <f t="shared" si="13"/>
        <v>96.631540867810287</v>
      </c>
      <c r="AK81" s="55">
        <f t="shared" si="15"/>
        <v>33381.430000000051</v>
      </c>
    </row>
    <row r="82" spans="1:38" ht="61.5" hidden="1" customHeight="1" x14ac:dyDescent="0.25">
      <c r="A82" s="14" t="s">
        <v>10</v>
      </c>
      <c r="B82" s="12" t="s">
        <v>29</v>
      </c>
      <c r="C82" s="14" t="s">
        <v>29</v>
      </c>
      <c r="D82" s="12" t="s">
        <v>342</v>
      </c>
      <c r="E82" s="163" t="s">
        <v>80</v>
      </c>
      <c r="F82" s="56" t="s">
        <v>81</v>
      </c>
      <c r="G82" s="165" t="s">
        <v>381</v>
      </c>
      <c r="H82" s="167" t="s">
        <v>326</v>
      </c>
      <c r="I82" s="57" t="s">
        <v>260</v>
      </c>
      <c r="J82" s="51" t="s">
        <v>282</v>
      </c>
      <c r="K82" s="59">
        <v>40521</v>
      </c>
      <c r="L82" s="34">
        <v>40628</v>
      </c>
      <c r="M82" s="33">
        <v>6284</v>
      </c>
      <c r="N82" s="34">
        <v>40618</v>
      </c>
      <c r="O82" s="34">
        <v>40628</v>
      </c>
      <c r="P82" s="1">
        <v>636</v>
      </c>
      <c r="Q82" s="13">
        <v>40731</v>
      </c>
      <c r="R82" s="12">
        <v>4543</v>
      </c>
      <c r="S82" s="10">
        <v>40897</v>
      </c>
      <c r="T82" s="17">
        <v>40900</v>
      </c>
      <c r="U82" s="96">
        <v>24</v>
      </c>
      <c r="V82" s="96">
        <v>30</v>
      </c>
      <c r="W82" s="92">
        <v>41813</v>
      </c>
      <c r="X82" s="19">
        <v>6</v>
      </c>
      <c r="Y82" s="19">
        <v>12</v>
      </c>
      <c r="Z82" s="19">
        <v>7</v>
      </c>
      <c r="AA82" s="19">
        <v>0</v>
      </c>
      <c r="AB82" s="63">
        <f>SUM(X82:AA82)</f>
        <v>25</v>
      </c>
      <c r="AC82" s="18">
        <f t="shared" si="11"/>
        <v>55</v>
      </c>
      <c r="AD82" s="15">
        <f t="shared" si="16"/>
        <v>660000</v>
      </c>
      <c r="AE82" s="15">
        <v>60000</v>
      </c>
      <c r="AF82" s="52">
        <v>600000</v>
      </c>
      <c r="AG82" s="52">
        <v>0</v>
      </c>
      <c r="AH82" s="52">
        <f t="shared" ref="AH82:AH91" si="17">+AF82-AG82</f>
        <v>600000</v>
      </c>
      <c r="AI82" s="103">
        <v>345152</v>
      </c>
      <c r="AJ82" s="54">
        <f t="shared" si="13"/>
        <v>57.525333333333329</v>
      </c>
      <c r="AK82" s="166">
        <f t="shared" si="15"/>
        <v>254848</v>
      </c>
    </row>
    <row r="83" spans="1:38" ht="61.5" hidden="1" customHeight="1" x14ac:dyDescent="0.25">
      <c r="A83" s="12" t="s">
        <v>10</v>
      </c>
      <c r="B83" s="12" t="s">
        <v>10</v>
      </c>
      <c r="C83" s="12" t="s">
        <v>29</v>
      </c>
      <c r="D83" s="12" t="s">
        <v>343</v>
      </c>
      <c r="E83" s="31" t="s">
        <v>78</v>
      </c>
      <c r="F83" s="1" t="s">
        <v>79</v>
      </c>
      <c r="G83" s="49" t="s">
        <v>381</v>
      </c>
      <c r="H83" s="64" t="s">
        <v>330</v>
      </c>
      <c r="I83" s="32" t="s">
        <v>260</v>
      </c>
      <c r="J83" s="58" t="s">
        <v>265</v>
      </c>
      <c r="K83" s="34">
        <v>40527</v>
      </c>
      <c r="L83" s="34">
        <v>40584</v>
      </c>
      <c r="M83" s="33"/>
      <c r="N83" s="34"/>
      <c r="O83" s="11"/>
      <c r="P83" s="1"/>
      <c r="Q83" s="13"/>
      <c r="R83" s="12"/>
      <c r="S83" s="10"/>
      <c r="T83" s="10">
        <v>40584</v>
      </c>
      <c r="U83" s="30">
        <v>24</v>
      </c>
      <c r="V83" s="30">
        <v>36</v>
      </c>
      <c r="W83" s="13">
        <v>41680</v>
      </c>
      <c r="X83" s="19">
        <v>12</v>
      </c>
      <c r="Y83" s="19">
        <v>12</v>
      </c>
      <c r="Z83" s="19">
        <v>6</v>
      </c>
      <c r="AA83" s="19">
        <v>0</v>
      </c>
      <c r="AB83" s="63">
        <f>SUM(X83:AA83)</f>
        <v>30</v>
      </c>
      <c r="AC83" s="18">
        <f t="shared" si="11"/>
        <v>66</v>
      </c>
      <c r="AD83" s="15">
        <f t="shared" si="16"/>
        <v>1034476</v>
      </c>
      <c r="AE83" s="26">
        <v>145000</v>
      </c>
      <c r="AF83" s="16">
        <v>890000</v>
      </c>
      <c r="AG83" s="16">
        <v>524</v>
      </c>
      <c r="AH83" s="52">
        <f t="shared" si="17"/>
        <v>889476</v>
      </c>
      <c r="AI83" s="61">
        <v>889476</v>
      </c>
      <c r="AJ83" s="54">
        <f t="shared" si="13"/>
        <v>100</v>
      </c>
      <c r="AK83" s="55">
        <f t="shared" si="15"/>
        <v>0</v>
      </c>
    </row>
    <row r="84" spans="1:38" ht="61.5" hidden="1" customHeight="1" x14ac:dyDescent="0.25">
      <c r="A84" s="76" t="s">
        <v>10</v>
      </c>
      <c r="B84" s="76" t="s">
        <v>111</v>
      </c>
      <c r="C84" s="76" t="s">
        <v>111</v>
      </c>
      <c r="D84" s="76"/>
      <c r="E84" s="130" t="s">
        <v>112</v>
      </c>
      <c r="F84" s="76" t="s">
        <v>113</v>
      </c>
      <c r="G84" s="143" t="s">
        <v>381</v>
      </c>
      <c r="H84" s="137" t="s">
        <v>368</v>
      </c>
      <c r="I84" s="73" t="s">
        <v>28</v>
      </c>
      <c r="J84" s="132" t="s">
        <v>28</v>
      </c>
      <c r="K84" s="136">
        <v>40506</v>
      </c>
      <c r="L84" s="13">
        <v>40514</v>
      </c>
      <c r="M84" s="23">
        <v>5530</v>
      </c>
      <c r="N84" s="13">
        <v>40511</v>
      </c>
      <c r="O84" s="13">
        <v>40514</v>
      </c>
      <c r="P84" s="1">
        <v>615</v>
      </c>
      <c r="Q84" s="13">
        <v>40674</v>
      </c>
      <c r="R84" s="1">
        <v>4454</v>
      </c>
      <c r="S84" s="13">
        <v>40820</v>
      </c>
      <c r="T84" s="133">
        <v>40836</v>
      </c>
      <c r="U84" s="145">
        <v>60</v>
      </c>
      <c r="V84" s="145">
        <v>60</v>
      </c>
      <c r="W84" s="136">
        <v>42663</v>
      </c>
      <c r="X84" s="19">
        <v>12</v>
      </c>
      <c r="Y84" s="19">
        <v>0</v>
      </c>
      <c r="Z84" s="19">
        <v>0</v>
      </c>
      <c r="AA84" s="19">
        <v>0</v>
      </c>
      <c r="AB84" s="63">
        <f>SUM(X84:AA84)</f>
        <v>12</v>
      </c>
      <c r="AC84" s="18">
        <f t="shared" si="11"/>
        <v>72</v>
      </c>
      <c r="AD84" s="138">
        <f t="shared" si="16"/>
        <v>67999999.979999989</v>
      </c>
      <c r="AE84" s="139">
        <v>28000000</v>
      </c>
      <c r="AF84" s="146">
        <v>40000000</v>
      </c>
      <c r="AG84" s="146">
        <v>0.02</v>
      </c>
      <c r="AH84" s="140">
        <f t="shared" si="17"/>
        <v>39999999.979999997</v>
      </c>
      <c r="AI84" s="142">
        <v>39999999.979999997</v>
      </c>
      <c r="AJ84" s="141">
        <f t="shared" si="13"/>
        <v>100</v>
      </c>
      <c r="AK84" s="142">
        <f t="shared" si="15"/>
        <v>0</v>
      </c>
    </row>
    <row r="85" spans="1:38" ht="61.5" hidden="1" customHeight="1" x14ac:dyDescent="0.25">
      <c r="A85" s="1" t="s">
        <v>10</v>
      </c>
      <c r="B85" s="13" t="s">
        <v>24</v>
      </c>
      <c r="C85" s="13" t="s">
        <v>24</v>
      </c>
      <c r="D85" s="13" t="s">
        <v>347</v>
      </c>
      <c r="E85" s="31" t="s">
        <v>246</v>
      </c>
      <c r="F85" s="1" t="s">
        <v>134</v>
      </c>
      <c r="G85" s="23" t="s">
        <v>381</v>
      </c>
      <c r="H85" s="31" t="s">
        <v>369</v>
      </c>
      <c r="I85" s="32" t="s">
        <v>28</v>
      </c>
      <c r="J85" s="32" t="s">
        <v>28</v>
      </c>
      <c r="K85" s="13">
        <v>40819</v>
      </c>
      <c r="L85" s="13">
        <v>40845</v>
      </c>
      <c r="M85" s="23">
        <v>7555</v>
      </c>
      <c r="N85" s="13">
        <v>40843</v>
      </c>
      <c r="O85" s="13">
        <v>40845</v>
      </c>
      <c r="P85" s="1">
        <v>808</v>
      </c>
      <c r="Q85" s="13">
        <v>41050</v>
      </c>
      <c r="R85" s="1">
        <v>4785</v>
      </c>
      <c r="S85" s="13">
        <v>41236</v>
      </c>
      <c r="T85" s="10">
        <v>41240</v>
      </c>
      <c r="U85" s="30">
        <v>60</v>
      </c>
      <c r="V85" s="30">
        <v>60</v>
      </c>
      <c r="W85" s="13">
        <v>45073</v>
      </c>
      <c r="X85" s="19">
        <v>24</v>
      </c>
      <c r="Y85" s="19">
        <v>6</v>
      </c>
      <c r="Z85" s="19">
        <v>18</v>
      </c>
      <c r="AA85" s="19">
        <v>0</v>
      </c>
      <c r="AB85" s="19">
        <f>SUM(X85:AA85)</f>
        <v>48</v>
      </c>
      <c r="AC85" s="19">
        <f t="shared" si="11"/>
        <v>108</v>
      </c>
      <c r="AD85" s="26">
        <f t="shared" si="16"/>
        <v>68000000</v>
      </c>
      <c r="AE85" s="25">
        <v>8000000</v>
      </c>
      <c r="AF85" s="20">
        <v>60000000</v>
      </c>
      <c r="AG85" s="20">
        <v>0</v>
      </c>
      <c r="AH85" s="263">
        <f t="shared" si="17"/>
        <v>60000000</v>
      </c>
      <c r="AI85" s="263">
        <v>59644000</v>
      </c>
      <c r="AJ85" s="80">
        <f t="shared" si="13"/>
        <v>99.406666666666666</v>
      </c>
      <c r="AK85" s="55">
        <f t="shared" si="15"/>
        <v>356000</v>
      </c>
      <c r="AL85" s="264"/>
    </row>
    <row r="86" spans="1:38" ht="61.5" hidden="1" customHeight="1" x14ac:dyDescent="0.25">
      <c r="A86" s="56" t="s">
        <v>10</v>
      </c>
      <c r="B86" s="56" t="s">
        <v>10</v>
      </c>
      <c r="C86" s="17" t="s">
        <v>24</v>
      </c>
      <c r="D86" s="17"/>
      <c r="E86" s="163" t="s">
        <v>501</v>
      </c>
      <c r="F86" s="56" t="s">
        <v>415</v>
      </c>
      <c r="G86" s="93" t="s">
        <v>381</v>
      </c>
      <c r="H86" s="163" t="s">
        <v>414</v>
      </c>
      <c r="I86" s="57" t="s">
        <v>28</v>
      </c>
      <c r="J86" s="51" t="s">
        <v>266</v>
      </c>
      <c r="K86" s="17">
        <v>42702</v>
      </c>
      <c r="L86" s="17"/>
      <c r="M86" s="256"/>
      <c r="N86" s="17"/>
      <c r="O86" s="41"/>
      <c r="P86" s="14"/>
      <c r="Q86" s="92"/>
      <c r="R86" s="14"/>
      <c r="S86" s="17"/>
      <c r="T86" s="17">
        <v>42702</v>
      </c>
      <c r="U86" s="18">
        <v>30</v>
      </c>
      <c r="V86" s="18">
        <v>36</v>
      </c>
      <c r="W86" s="17">
        <v>43797</v>
      </c>
      <c r="X86" s="18"/>
      <c r="Y86" s="18"/>
      <c r="Z86" s="18"/>
      <c r="AA86" s="18"/>
      <c r="AB86" s="18"/>
      <c r="AC86" s="18"/>
      <c r="AD86" s="15">
        <v>750000</v>
      </c>
      <c r="AE86" s="15">
        <v>0</v>
      </c>
      <c r="AF86" s="52">
        <v>750000</v>
      </c>
      <c r="AG86" s="52">
        <v>2266.89</v>
      </c>
      <c r="AH86" s="52">
        <f t="shared" si="17"/>
        <v>747733.11</v>
      </c>
      <c r="AI86" s="53">
        <v>747733.11</v>
      </c>
      <c r="AJ86" s="54">
        <f>+AI86/AH86*100</f>
        <v>100</v>
      </c>
      <c r="AK86" s="166">
        <f t="shared" si="15"/>
        <v>0</v>
      </c>
    </row>
    <row r="87" spans="1:38" ht="61.5" hidden="1" customHeight="1" x14ac:dyDescent="0.25">
      <c r="A87" s="1" t="s">
        <v>10</v>
      </c>
      <c r="B87" s="10" t="s">
        <v>10</v>
      </c>
      <c r="C87" s="10" t="s">
        <v>12</v>
      </c>
      <c r="D87" s="31"/>
      <c r="E87" s="31" t="s">
        <v>430</v>
      </c>
      <c r="F87" s="82" t="s">
        <v>431</v>
      </c>
      <c r="G87" s="48" t="s">
        <v>381</v>
      </c>
      <c r="H87" s="31" t="s">
        <v>432</v>
      </c>
      <c r="I87" s="32" t="s">
        <v>260</v>
      </c>
      <c r="J87" s="58" t="s">
        <v>298</v>
      </c>
      <c r="K87" s="10">
        <v>42705</v>
      </c>
      <c r="L87" s="9"/>
      <c r="M87" s="10"/>
      <c r="N87" s="11"/>
      <c r="O87" s="12"/>
      <c r="P87" s="13"/>
      <c r="Q87" s="12"/>
      <c r="R87" s="10"/>
      <c r="S87" s="10"/>
      <c r="T87" s="10">
        <v>42705</v>
      </c>
      <c r="U87" s="19">
        <v>24</v>
      </c>
      <c r="V87" s="19">
        <v>30</v>
      </c>
      <c r="W87" s="10">
        <v>43617</v>
      </c>
      <c r="X87" s="10"/>
      <c r="Y87" s="10"/>
      <c r="Z87" s="10"/>
      <c r="AA87" s="10"/>
      <c r="AB87" s="10"/>
      <c r="AC87" s="17"/>
      <c r="AD87" s="15">
        <f>+AF87+AE87</f>
        <v>250000</v>
      </c>
      <c r="AE87" s="16">
        <v>0</v>
      </c>
      <c r="AF87" s="16">
        <v>250000</v>
      </c>
      <c r="AG87" s="16">
        <v>1054.2</v>
      </c>
      <c r="AH87" s="53">
        <f t="shared" si="17"/>
        <v>248945.8</v>
      </c>
      <c r="AI87" s="62">
        <v>248945.8</v>
      </c>
      <c r="AJ87" s="54">
        <f>+AI87/AH87*100</f>
        <v>100</v>
      </c>
      <c r="AK87" s="55">
        <f t="shared" si="15"/>
        <v>0</v>
      </c>
    </row>
    <row r="88" spans="1:38" ht="61.5" hidden="1" customHeight="1" x14ac:dyDescent="0.25">
      <c r="A88" s="10" t="s">
        <v>10</v>
      </c>
      <c r="B88" s="10" t="s">
        <v>10</v>
      </c>
      <c r="C88" s="1" t="s">
        <v>155</v>
      </c>
      <c r="D88" s="1"/>
      <c r="E88" s="31" t="s">
        <v>437</v>
      </c>
      <c r="F88" s="1" t="s">
        <v>436</v>
      </c>
      <c r="G88" s="77" t="s">
        <v>381</v>
      </c>
      <c r="H88" s="36" t="s">
        <v>455</v>
      </c>
      <c r="I88" s="32" t="s">
        <v>143</v>
      </c>
      <c r="J88" s="58" t="s">
        <v>447</v>
      </c>
      <c r="K88" s="10">
        <v>42710</v>
      </c>
      <c r="L88" s="9"/>
      <c r="M88" s="10"/>
      <c r="N88" s="11"/>
      <c r="O88" s="55"/>
      <c r="P88" s="55"/>
      <c r="Q88" s="79"/>
      <c r="R88" s="79"/>
      <c r="S88" s="79"/>
      <c r="T88" s="79"/>
      <c r="U88" s="79"/>
      <c r="V88" s="79"/>
      <c r="W88" s="10">
        <v>43440</v>
      </c>
      <c r="X88" s="19">
        <v>12</v>
      </c>
      <c r="Y88" s="10"/>
      <c r="Z88" s="10"/>
      <c r="AA88" s="10"/>
      <c r="AB88" s="10"/>
      <c r="AC88" s="17"/>
      <c r="AD88" s="98">
        <f>+AE88+AF88</f>
        <v>520000</v>
      </c>
      <c r="AE88" s="79">
        <v>0</v>
      </c>
      <c r="AF88" s="62">
        <v>520000</v>
      </c>
      <c r="AG88" s="79">
        <v>35859.379999999997</v>
      </c>
      <c r="AH88" s="97">
        <f t="shared" si="17"/>
        <v>484140.62</v>
      </c>
      <c r="AI88" s="62">
        <v>484140.62</v>
      </c>
      <c r="AJ88" s="104">
        <f>+AI88/AH88*100</f>
        <v>100</v>
      </c>
      <c r="AK88" s="62">
        <f t="shared" si="15"/>
        <v>0</v>
      </c>
    </row>
    <row r="89" spans="1:38" ht="61.5" hidden="1" customHeight="1" x14ac:dyDescent="0.25">
      <c r="A89" s="1" t="s">
        <v>10</v>
      </c>
      <c r="B89" s="1" t="s">
        <v>10</v>
      </c>
      <c r="C89" s="10" t="s">
        <v>29</v>
      </c>
      <c r="D89" s="10" t="s">
        <v>344</v>
      </c>
      <c r="E89" s="31" t="s">
        <v>423</v>
      </c>
      <c r="F89" s="1" t="s">
        <v>546</v>
      </c>
      <c r="G89" s="48" t="s">
        <v>381</v>
      </c>
      <c r="H89" s="31" t="s">
        <v>424</v>
      </c>
      <c r="I89" s="32" t="s">
        <v>260</v>
      </c>
      <c r="J89" s="58" t="s">
        <v>425</v>
      </c>
      <c r="K89" s="10">
        <v>42710</v>
      </c>
      <c r="L89" s="10"/>
      <c r="M89" s="9"/>
      <c r="N89" s="10"/>
      <c r="O89" s="11"/>
      <c r="P89" s="12"/>
      <c r="Q89" s="13"/>
      <c r="R89" s="12"/>
      <c r="S89" s="10"/>
      <c r="T89" s="10">
        <v>42710</v>
      </c>
      <c r="U89" s="19">
        <v>30</v>
      </c>
      <c r="V89" s="19">
        <v>30</v>
      </c>
      <c r="W89" s="10">
        <v>43622</v>
      </c>
      <c r="X89" s="19">
        <v>12</v>
      </c>
      <c r="Y89" s="19"/>
      <c r="Z89" s="19"/>
      <c r="AA89" s="19"/>
      <c r="AB89" s="19"/>
      <c r="AC89" s="18"/>
      <c r="AD89" s="15">
        <f>+AE89+AF89</f>
        <v>270000</v>
      </c>
      <c r="AE89" s="26">
        <v>0</v>
      </c>
      <c r="AF89" s="16">
        <v>270000</v>
      </c>
      <c r="AG89" s="16">
        <v>17687.669999999998</v>
      </c>
      <c r="AH89" s="52">
        <f t="shared" si="17"/>
        <v>252312.33000000002</v>
      </c>
      <c r="AI89" s="21">
        <v>252312.33</v>
      </c>
      <c r="AJ89" s="54">
        <f>+AI89/AH89*100</f>
        <v>99.999999999999986</v>
      </c>
      <c r="AK89" s="55">
        <f t="shared" si="15"/>
        <v>0</v>
      </c>
    </row>
    <row r="90" spans="1:38" ht="61.5" hidden="1" customHeight="1" x14ac:dyDescent="0.25">
      <c r="A90" s="1" t="s">
        <v>10</v>
      </c>
      <c r="B90" s="1" t="s">
        <v>10</v>
      </c>
      <c r="C90" s="1" t="s">
        <v>237</v>
      </c>
      <c r="D90" s="1"/>
      <c r="E90" s="31" t="s">
        <v>253</v>
      </c>
      <c r="F90" s="1" t="s">
        <v>238</v>
      </c>
      <c r="G90" s="87" t="s">
        <v>381</v>
      </c>
      <c r="H90" s="31" t="s">
        <v>357</v>
      </c>
      <c r="I90" s="32" t="s">
        <v>28</v>
      </c>
      <c r="J90" s="58" t="s">
        <v>266</v>
      </c>
      <c r="K90" s="34">
        <v>42341</v>
      </c>
      <c r="L90" s="34">
        <v>42341</v>
      </c>
      <c r="M90" s="79"/>
      <c r="N90" s="79"/>
      <c r="O90" s="79"/>
      <c r="P90" s="79"/>
      <c r="Q90" s="79"/>
      <c r="R90" s="12"/>
      <c r="S90" s="10"/>
      <c r="T90" s="10">
        <v>42341</v>
      </c>
      <c r="U90" s="19">
        <v>24</v>
      </c>
      <c r="V90" s="19">
        <v>30</v>
      </c>
      <c r="W90" s="13">
        <v>43254</v>
      </c>
      <c r="X90" s="19">
        <v>0</v>
      </c>
      <c r="Y90" s="19">
        <v>0</v>
      </c>
      <c r="Z90" s="19"/>
      <c r="AA90" s="19">
        <v>0</v>
      </c>
      <c r="AB90" s="63">
        <f>SUM(X90:AA90)</f>
        <v>0</v>
      </c>
      <c r="AC90" s="18">
        <f>+V90+AB90</f>
        <v>30</v>
      </c>
      <c r="AD90" s="15">
        <f>+AE90+AH90</f>
        <v>496847.07</v>
      </c>
      <c r="AE90" s="60"/>
      <c r="AF90" s="26">
        <v>500000</v>
      </c>
      <c r="AG90" s="26">
        <v>3152.93</v>
      </c>
      <c r="AH90" s="52">
        <f t="shared" si="17"/>
        <v>496847.07</v>
      </c>
      <c r="AI90" s="61">
        <v>496847.07</v>
      </c>
      <c r="AJ90" s="54">
        <f>AI90/AH90*100</f>
        <v>100</v>
      </c>
      <c r="AK90" s="55">
        <f t="shared" si="15"/>
        <v>0</v>
      </c>
    </row>
    <row r="91" spans="1:38" ht="61.5" hidden="1" customHeight="1" x14ac:dyDescent="0.25">
      <c r="A91" s="1" t="s">
        <v>10</v>
      </c>
      <c r="B91" s="1" t="s">
        <v>10</v>
      </c>
      <c r="C91" s="10" t="s">
        <v>10</v>
      </c>
      <c r="D91" s="10"/>
      <c r="E91" s="31" t="s">
        <v>426</v>
      </c>
      <c r="F91" s="1" t="s">
        <v>427</v>
      </c>
      <c r="G91" s="89" t="s">
        <v>404</v>
      </c>
      <c r="H91" s="31" t="s">
        <v>428</v>
      </c>
      <c r="I91" s="32" t="s">
        <v>143</v>
      </c>
      <c r="J91" s="58" t="s">
        <v>429</v>
      </c>
      <c r="K91" s="10">
        <v>42711</v>
      </c>
      <c r="L91" s="10"/>
      <c r="M91" s="9"/>
      <c r="N91" s="10"/>
      <c r="O91" s="11"/>
      <c r="P91" s="12"/>
      <c r="Q91" s="13"/>
      <c r="R91" s="12"/>
      <c r="S91" s="10"/>
      <c r="T91" s="10">
        <v>42711</v>
      </c>
      <c r="U91" s="19">
        <v>30</v>
      </c>
      <c r="V91" s="19">
        <v>30</v>
      </c>
      <c r="W91" s="91">
        <v>43623</v>
      </c>
      <c r="X91" s="106"/>
      <c r="Y91" s="106"/>
      <c r="Z91" s="106"/>
      <c r="AA91" s="106"/>
      <c r="AB91" s="106"/>
      <c r="AC91" s="107"/>
      <c r="AD91" s="108">
        <f>+AE91+AF91</f>
        <v>360000</v>
      </c>
      <c r="AE91" s="109">
        <v>0</v>
      </c>
      <c r="AF91" s="110">
        <v>360000</v>
      </c>
      <c r="AG91" s="110">
        <v>0</v>
      </c>
      <c r="AH91" s="52">
        <f t="shared" si="17"/>
        <v>360000</v>
      </c>
      <c r="AI91" s="62">
        <v>122154</v>
      </c>
      <c r="AJ91" s="54">
        <f>+AI91/AH91*100</f>
        <v>33.931666666666665</v>
      </c>
      <c r="AK91" s="55">
        <f t="shared" si="15"/>
        <v>237846</v>
      </c>
    </row>
    <row r="92" spans="1:38" ht="61.5" hidden="1" customHeight="1" x14ac:dyDescent="0.25">
      <c r="A92" s="1" t="s">
        <v>10</v>
      </c>
      <c r="B92" s="1" t="s">
        <v>10</v>
      </c>
      <c r="C92" s="1" t="s">
        <v>239</v>
      </c>
      <c r="D92" s="1"/>
      <c r="E92" s="31" t="s">
        <v>240</v>
      </c>
      <c r="F92" s="1" t="s">
        <v>241</v>
      </c>
      <c r="G92" s="48" t="s">
        <v>381</v>
      </c>
      <c r="H92" s="31" t="s">
        <v>354</v>
      </c>
      <c r="I92" s="32" t="s">
        <v>260</v>
      </c>
      <c r="J92" s="48" t="s">
        <v>263</v>
      </c>
      <c r="K92" s="34">
        <v>42352</v>
      </c>
      <c r="L92" s="34">
        <v>42352</v>
      </c>
      <c r="M92" s="79"/>
      <c r="N92" s="79"/>
      <c r="O92" s="79"/>
      <c r="P92" s="79"/>
      <c r="Q92" s="79"/>
      <c r="R92" s="12"/>
      <c r="S92" s="10"/>
      <c r="T92" s="10">
        <v>42352</v>
      </c>
      <c r="U92" s="19">
        <v>18</v>
      </c>
      <c r="V92" s="19">
        <v>24</v>
      </c>
      <c r="W92" s="13">
        <v>43083</v>
      </c>
      <c r="X92" s="106">
        <v>11</v>
      </c>
      <c r="Y92" s="106">
        <v>6</v>
      </c>
      <c r="Z92" s="106">
        <v>0</v>
      </c>
      <c r="AA92" s="106">
        <v>0</v>
      </c>
      <c r="AB92" s="106">
        <f>SUM(X92:AA92)</f>
        <v>17</v>
      </c>
      <c r="AC92" s="107">
        <f t="shared" ref="AC92:AC97" si="18">+V92+AB92</f>
        <v>41</v>
      </c>
      <c r="AD92" s="108">
        <f t="shared" ref="AD92:AD141" si="19">+AE92+AH92</f>
        <v>435538.59</v>
      </c>
      <c r="AE92" s="109">
        <v>0</v>
      </c>
      <c r="AF92" s="109">
        <v>450000</v>
      </c>
      <c r="AG92" s="109">
        <v>14461.41</v>
      </c>
      <c r="AH92" s="52">
        <v>435538.59</v>
      </c>
      <c r="AI92" s="61">
        <v>432507.01</v>
      </c>
      <c r="AJ92" s="54">
        <f t="shared" ref="AJ92:AJ141" si="20">AI92/AH92*100</f>
        <v>99.303946867256926</v>
      </c>
      <c r="AK92" s="55">
        <f t="shared" si="15"/>
        <v>3031.5800000000163</v>
      </c>
    </row>
    <row r="93" spans="1:38" ht="61.5" hidden="1" customHeight="1" x14ac:dyDescent="0.25">
      <c r="A93" s="1" t="s">
        <v>10</v>
      </c>
      <c r="B93" s="1" t="s">
        <v>11</v>
      </c>
      <c r="C93" s="1" t="s">
        <v>12</v>
      </c>
      <c r="D93" s="1"/>
      <c r="E93" s="31" t="s">
        <v>13</v>
      </c>
      <c r="F93" s="1" t="s">
        <v>14</v>
      </c>
      <c r="G93" s="1" t="s">
        <v>381</v>
      </c>
      <c r="H93" s="56"/>
      <c r="I93" s="67" t="s">
        <v>160</v>
      </c>
      <c r="J93" s="48" t="s">
        <v>297</v>
      </c>
      <c r="K93" s="34">
        <v>38203</v>
      </c>
      <c r="L93" s="34">
        <v>38212</v>
      </c>
      <c r="M93" s="68"/>
      <c r="N93" s="68"/>
      <c r="O93" s="34">
        <v>38204</v>
      </c>
      <c r="P93" s="68"/>
      <c r="Q93" s="68"/>
      <c r="R93" s="68"/>
      <c r="S93" s="68"/>
      <c r="T93" s="10">
        <v>38212</v>
      </c>
      <c r="U93" s="69"/>
      <c r="V93" s="69"/>
      <c r="W93" s="91">
        <v>38292</v>
      </c>
      <c r="X93" s="112">
        <v>0</v>
      </c>
      <c r="Y93" s="112">
        <v>0</v>
      </c>
      <c r="Z93" s="112">
        <v>0</v>
      </c>
      <c r="AA93" s="112">
        <v>0</v>
      </c>
      <c r="AB93" s="112">
        <f t="shared" ref="AB93:AB97" si="21">SUBTOTAL(9,X93:AA93)</f>
        <v>0</v>
      </c>
      <c r="AC93" s="107">
        <f t="shared" si="18"/>
        <v>0</v>
      </c>
      <c r="AD93" s="108">
        <f t="shared" si="19"/>
        <v>50000</v>
      </c>
      <c r="AE93" s="82"/>
      <c r="AF93" s="111">
        <v>50000</v>
      </c>
      <c r="AG93" s="111">
        <v>0</v>
      </c>
      <c r="AH93" s="52">
        <f t="shared" ref="AH93:AH141" si="22">+AF93-AG93</f>
        <v>50000</v>
      </c>
      <c r="AI93" s="55">
        <v>50000</v>
      </c>
      <c r="AJ93" s="54">
        <f t="shared" si="20"/>
        <v>100</v>
      </c>
      <c r="AK93" s="55">
        <f t="shared" si="15"/>
        <v>0</v>
      </c>
    </row>
    <row r="94" spans="1:38" ht="61.5" hidden="1" customHeight="1" x14ac:dyDescent="0.25">
      <c r="A94" s="12" t="s">
        <v>10</v>
      </c>
      <c r="B94" s="12" t="s">
        <v>15</v>
      </c>
      <c r="C94" s="12" t="s">
        <v>15</v>
      </c>
      <c r="D94" s="12"/>
      <c r="E94" s="31" t="s">
        <v>16</v>
      </c>
      <c r="F94" s="1" t="s">
        <v>17</v>
      </c>
      <c r="G94" s="23" t="s">
        <v>381</v>
      </c>
      <c r="H94" s="23"/>
      <c r="I94" s="32" t="s">
        <v>260</v>
      </c>
      <c r="J94" s="48" t="s">
        <v>260</v>
      </c>
      <c r="K94" s="34">
        <v>38337</v>
      </c>
      <c r="L94" s="34">
        <v>38615</v>
      </c>
      <c r="M94" s="33" t="s">
        <v>18</v>
      </c>
      <c r="N94" s="38" t="s">
        <v>19</v>
      </c>
      <c r="O94" s="11">
        <v>38615</v>
      </c>
      <c r="P94" s="1" t="s">
        <v>20</v>
      </c>
      <c r="Q94" s="13" t="s">
        <v>21</v>
      </c>
      <c r="R94" s="12">
        <v>3355</v>
      </c>
      <c r="S94" s="10">
        <v>39387</v>
      </c>
      <c r="T94" s="10">
        <v>39387</v>
      </c>
      <c r="U94" s="19">
        <v>18</v>
      </c>
      <c r="V94" s="19">
        <v>24</v>
      </c>
      <c r="W94" s="91">
        <v>40076</v>
      </c>
      <c r="X94" s="112">
        <v>12</v>
      </c>
      <c r="Y94" s="112">
        <v>12</v>
      </c>
      <c r="Z94" s="112">
        <v>0</v>
      </c>
      <c r="AA94" s="112">
        <v>0</v>
      </c>
      <c r="AB94" s="112">
        <f t="shared" si="21"/>
        <v>0</v>
      </c>
      <c r="AC94" s="107">
        <f t="shared" si="18"/>
        <v>24</v>
      </c>
      <c r="AD94" s="108">
        <f t="shared" si="19"/>
        <v>185000</v>
      </c>
      <c r="AE94" s="109">
        <v>35000</v>
      </c>
      <c r="AF94" s="110">
        <v>150000</v>
      </c>
      <c r="AG94" s="110">
        <v>0</v>
      </c>
      <c r="AH94" s="52">
        <f t="shared" si="22"/>
        <v>150000</v>
      </c>
      <c r="AI94" s="21">
        <v>133313.88</v>
      </c>
      <c r="AJ94" s="54">
        <f t="shared" si="20"/>
        <v>88.875920000000008</v>
      </c>
      <c r="AK94" s="55">
        <f t="shared" si="15"/>
        <v>16686.119999999995</v>
      </c>
    </row>
    <row r="95" spans="1:38" ht="61.5" hidden="1" customHeight="1" x14ac:dyDescent="0.25">
      <c r="A95" s="12" t="s">
        <v>10</v>
      </c>
      <c r="B95" s="12" t="s">
        <v>24</v>
      </c>
      <c r="C95" s="12" t="s">
        <v>24</v>
      </c>
      <c r="D95" s="12"/>
      <c r="E95" s="31" t="s">
        <v>25</v>
      </c>
      <c r="F95" s="1" t="s">
        <v>26</v>
      </c>
      <c r="G95" s="23" t="s">
        <v>381</v>
      </c>
      <c r="H95" s="23"/>
      <c r="I95" s="32" t="s">
        <v>28</v>
      </c>
      <c r="J95" s="58" t="s">
        <v>190</v>
      </c>
      <c r="K95" s="34">
        <v>40421</v>
      </c>
      <c r="L95" s="34">
        <v>40514</v>
      </c>
      <c r="M95" s="33"/>
      <c r="N95" s="34"/>
      <c r="O95" s="39">
        <v>41237</v>
      </c>
      <c r="P95" s="1">
        <v>695</v>
      </c>
      <c r="Q95" s="13">
        <v>40752</v>
      </c>
      <c r="R95" s="12">
        <v>4563</v>
      </c>
      <c r="S95" s="10">
        <v>40918</v>
      </c>
      <c r="T95" s="10">
        <v>40918</v>
      </c>
      <c r="U95" s="19">
        <v>16</v>
      </c>
      <c r="V95" s="19">
        <v>20</v>
      </c>
      <c r="W95" s="91">
        <v>41527</v>
      </c>
      <c r="X95" s="112">
        <v>12</v>
      </c>
      <c r="Y95" s="112">
        <v>12</v>
      </c>
      <c r="Z95" s="112">
        <v>3</v>
      </c>
      <c r="AA95" s="112">
        <v>0</v>
      </c>
      <c r="AB95" s="112">
        <f t="shared" si="21"/>
        <v>0</v>
      </c>
      <c r="AC95" s="107">
        <f t="shared" si="18"/>
        <v>20</v>
      </c>
      <c r="AD95" s="108">
        <f t="shared" si="19"/>
        <v>1000000</v>
      </c>
      <c r="AE95" s="109">
        <v>250000</v>
      </c>
      <c r="AF95" s="110">
        <v>750000</v>
      </c>
      <c r="AG95" s="110">
        <v>0</v>
      </c>
      <c r="AH95" s="52">
        <f t="shared" si="22"/>
        <v>750000</v>
      </c>
      <c r="AI95" s="55">
        <v>689728</v>
      </c>
      <c r="AJ95" s="54">
        <f t="shared" si="20"/>
        <v>91.963733333333337</v>
      </c>
      <c r="AK95" s="55">
        <f t="shared" si="15"/>
        <v>60272</v>
      </c>
    </row>
    <row r="96" spans="1:38" ht="61.5" hidden="1" customHeight="1" x14ac:dyDescent="0.25">
      <c r="A96" s="12" t="s">
        <v>10</v>
      </c>
      <c r="B96" s="12" t="s">
        <v>29</v>
      </c>
      <c r="C96" s="12" t="s">
        <v>29</v>
      </c>
      <c r="D96" s="12"/>
      <c r="E96" s="31" t="s">
        <v>30</v>
      </c>
      <c r="F96" s="1" t="s">
        <v>31</v>
      </c>
      <c r="G96" s="23" t="s">
        <v>381</v>
      </c>
      <c r="H96" s="23"/>
      <c r="I96" s="32" t="s">
        <v>260</v>
      </c>
      <c r="J96" s="58" t="s">
        <v>298</v>
      </c>
      <c r="K96" s="10">
        <v>38440</v>
      </c>
      <c r="L96" s="10">
        <v>38451</v>
      </c>
      <c r="M96" s="9">
        <v>5054</v>
      </c>
      <c r="N96" s="10">
        <v>38446</v>
      </c>
      <c r="O96" s="11">
        <v>38451</v>
      </c>
      <c r="P96" s="12">
        <v>308</v>
      </c>
      <c r="Q96" s="13">
        <v>38545</v>
      </c>
      <c r="R96" s="12">
        <v>2790</v>
      </c>
      <c r="S96" s="10">
        <v>38653</v>
      </c>
      <c r="T96" s="10">
        <v>38653</v>
      </c>
      <c r="U96" s="19">
        <v>24</v>
      </c>
      <c r="V96" s="19">
        <v>24</v>
      </c>
      <c r="W96" s="91">
        <v>39383</v>
      </c>
      <c r="X96" s="112">
        <v>32</v>
      </c>
      <c r="Y96" s="112">
        <v>8</v>
      </c>
      <c r="Z96" s="112">
        <v>0</v>
      </c>
      <c r="AA96" s="112">
        <v>0</v>
      </c>
      <c r="AB96" s="112">
        <f t="shared" si="21"/>
        <v>0</v>
      </c>
      <c r="AC96" s="107">
        <f t="shared" si="18"/>
        <v>24</v>
      </c>
      <c r="AD96" s="108">
        <f t="shared" si="19"/>
        <v>600000</v>
      </c>
      <c r="AE96" s="109">
        <v>100000</v>
      </c>
      <c r="AF96" s="110">
        <v>500000</v>
      </c>
      <c r="AG96" s="110">
        <v>0</v>
      </c>
      <c r="AH96" s="52">
        <f t="shared" si="22"/>
        <v>500000</v>
      </c>
      <c r="AI96" s="55">
        <v>427078.73</v>
      </c>
      <c r="AJ96" s="54">
        <f t="shared" si="20"/>
        <v>85.415745999999999</v>
      </c>
      <c r="AK96" s="55">
        <f t="shared" si="15"/>
        <v>72921.270000000019</v>
      </c>
    </row>
    <row r="97" spans="1:37" ht="61.5" hidden="1" customHeight="1" x14ac:dyDescent="0.25">
      <c r="A97" s="12" t="s">
        <v>10</v>
      </c>
      <c r="B97" s="12" t="s">
        <v>29</v>
      </c>
      <c r="C97" s="14" t="s">
        <v>29</v>
      </c>
      <c r="D97" s="14"/>
      <c r="E97" s="31" t="s">
        <v>32</v>
      </c>
      <c r="F97" s="1" t="s">
        <v>33</v>
      </c>
      <c r="G97" s="23" t="s">
        <v>381</v>
      </c>
      <c r="H97" s="23"/>
      <c r="I97" s="32" t="s">
        <v>260</v>
      </c>
      <c r="J97" s="58" t="s">
        <v>299</v>
      </c>
      <c r="K97" s="34">
        <v>39651</v>
      </c>
      <c r="L97" s="34">
        <v>39730</v>
      </c>
      <c r="M97" s="33">
        <v>344</v>
      </c>
      <c r="N97" s="34">
        <v>39722</v>
      </c>
      <c r="O97" s="11">
        <v>39730</v>
      </c>
      <c r="P97" s="1">
        <v>59</v>
      </c>
      <c r="Q97" s="13">
        <v>39794</v>
      </c>
      <c r="R97" s="12">
        <v>3839</v>
      </c>
      <c r="S97" s="10">
        <v>40080</v>
      </c>
      <c r="T97" s="10">
        <v>40080</v>
      </c>
      <c r="U97" s="19">
        <v>42</v>
      </c>
      <c r="V97" s="19">
        <v>48</v>
      </c>
      <c r="W97" s="91">
        <v>41546</v>
      </c>
      <c r="X97" s="112">
        <v>12</v>
      </c>
      <c r="Y97" s="112">
        <v>12</v>
      </c>
      <c r="Z97" s="112">
        <v>3</v>
      </c>
      <c r="AA97" s="112">
        <v>0</v>
      </c>
      <c r="AB97" s="112">
        <f t="shared" si="21"/>
        <v>0</v>
      </c>
      <c r="AC97" s="107">
        <f t="shared" si="18"/>
        <v>48</v>
      </c>
      <c r="AD97" s="108">
        <f t="shared" si="19"/>
        <v>1500000</v>
      </c>
      <c r="AE97" s="109">
        <v>150000</v>
      </c>
      <c r="AF97" s="110">
        <v>1350000</v>
      </c>
      <c r="AG97" s="110">
        <v>0</v>
      </c>
      <c r="AH97" s="52">
        <f t="shared" si="22"/>
        <v>1350000</v>
      </c>
      <c r="AI97" s="55">
        <v>1327529</v>
      </c>
      <c r="AJ97" s="54">
        <f t="shared" si="20"/>
        <v>98.33548148148148</v>
      </c>
      <c r="AK97" s="55">
        <f t="shared" si="15"/>
        <v>22471</v>
      </c>
    </row>
    <row r="98" spans="1:37" ht="61.5" hidden="1" customHeight="1" x14ac:dyDescent="0.25">
      <c r="A98" s="12" t="s">
        <v>10</v>
      </c>
      <c r="B98" s="12" t="s">
        <v>10</v>
      </c>
      <c r="C98" s="14" t="s">
        <v>29</v>
      </c>
      <c r="D98" s="14"/>
      <c r="E98" s="31" t="s">
        <v>34</v>
      </c>
      <c r="F98" s="1" t="s">
        <v>35</v>
      </c>
      <c r="G98" s="23" t="s">
        <v>381</v>
      </c>
      <c r="H98" s="23"/>
      <c r="I98" s="32" t="s">
        <v>260</v>
      </c>
      <c r="J98" s="58" t="s">
        <v>282</v>
      </c>
      <c r="K98" s="34">
        <v>39575</v>
      </c>
      <c r="L98" s="34">
        <v>39575</v>
      </c>
      <c r="M98" s="33"/>
      <c r="N98" s="34"/>
      <c r="O98" s="11"/>
      <c r="P98" s="1"/>
      <c r="Q98" s="13"/>
      <c r="R98" s="12"/>
      <c r="S98" s="10"/>
      <c r="T98" s="10">
        <v>39575</v>
      </c>
      <c r="U98" s="40"/>
      <c r="V98" s="19"/>
      <c r="W98" s="10">
        <v>40709</v>
      </c>
      <c r="X98" s="70"/>
      <c r="Y98" s="70"/>
      <c r="Z98" s="70"/>
      <c r="AA98" s="70"/>
      <c r="AB98" s="70"/>
      <c r="AC98" s="18">
        <v>36</v>
      </c>
      <c r="AD98" s="15">
        <f t="shared" si="19"/>
        <v>150000</v>
      </c>
      <c r="AE98" s="26">
        <v>0</v>
      </c>
      <c r="AF98" s="16">
        <v>150000</v>
      </c>
      <c r="AG98" s="16">
        <v>0</v>
      </c>
      <c r="AH98" s="52">
        <f t="shared" si="22"/>
        <v>150000</v>
      </c>
      <c r="AI98" s="55">
        <v>147580</v>
      </c>
      <c r="AJ98" s="54">
        <f t="shared" si="20"/>
        <v>98.38666666666667</v>
      </c>
      <c r="AK98" s="55">
        <f t="shared" si="15"/>
        <v>2420</v>
      </c>
    </row>
    <row r="99" spans="1:37" ht="61.5" hidden="1" customHeight="1" x14ac:dyDescent="0.25">
      <c r="A99" s="12" t="s">
        <v>10</v>
      </c>
      <c r="B99" s="12" t="s">
        <v>36</v>
      </c>
      <c r="C99" s="12" t="s">
        <v>36</v>
      </c>
      <c r="D99" s="12"/>
      <c r="E99" s="31" t="s">
        <v>37</v>
      </c>
      <c r="F99" s="1" t="s">
        <v>38</v>
      </c>
      <c r="G99" s="23" t="s">
        <v>381</v>
      </c>
      <c r="H99" s="23"/>
      <c r="I99" s="32" t="s">
        <v>260</v>
      </c>
      <c r="J99" s="58" t="s">
        <v>260</v>
      </c>
      <c r="K99" s="34">
        <v>39491</v>
      </c>
      <c r="L99" s="34">
        <v>39595</v>
      </c>
      <c r="M99" s="33">
        <v>12116</v>
      </c>
      <c r="N99" s="34">
        <v>39568</v>
      </c>
      <c r="O99" s="11">
        <v>39595</v>
      </c>
      <c r="P99" s="1">
        <v>814</v>
      </c>
      <c r="Q99" s="13">
        <v>39644</v>
      </c>
      <c r="R99" s="12">
        <v>3615</v>
      </c>
      <c r="S99" s="10">
        <v>39730</v>
      </c>
      <c r="T99" s="10">
        <v>39730</v>
      </c>
      <c r="U99" s="19">
        <v>30</v>
      </c>
      <c r="V99" s="19">
        <v>36</v>
      </c>
      <c r="W99" s="10">
        <v>40825</v>
      </c>
      <c r="X99" s="70">
        <v>12</v>
      </c>
      <c r="Y99" s="70">
        <v>14</v>
      </c>
      <c r="Z99" s="70">
        <v>0</v>
      </c>
      <c r="AA99" s="70">
        <v>0</v>
      </c>
      <c r="AB99" s="70">
        <f t="shared" ref="AB99:AB103" si="23">SUBTOTAL(9,X99:AA99)</f>
        <v>0</v>
      </c>
      <c r="AC99" s="18">
        <f>+V99+AB99</f>
        <v>36</v>
      </c>
      <c r="AD99" s="15">
        <f t="shared" si="19"/>
        <v>2050000</v>
      </c>
      <c r="AE99" s="16">
        <v>950000</v>
      </c>
      <c r="AF99" s="16">
        <v>1100000</v>
      </c>
      <c r="AG99" s="16">
        <v>0</v>
      </c>
      <c r="AH99" s="52">
        <f t="shared" si="22"/>
        <v>1100000</v>
      </c>
      <c r="AI99" s="55">
        <v>979018</v>
      </c>
      <c r="AJ99" s="54">
        <f t="shared" si="20"/>
        <v>89.001636363636365</v>
      </c>
      <c r="AK99" s="55">
        <f t="shared" si="15"/>
        <v>120982</v>
      </c>
    </row>
    <row r="100" spans="1:37" ht="61.5" hidden="1" customHeight="1" x14ac:dyDescent="0.25">
      <c r="A100" s="12" t="s">
        <v>10</v>
      </c>
      <c r="B100" s="12" t="s">
        <v>39</v>
      </c>
      <c r="C100" s="12" t="s">
        <v>39</v>
      </c>
      <c r="D100" s="12"/>
      <c r="E100" s="31" t="s">
        <v>40</v>
      </c>
      <c r="F100" s="1" t="s">
        <v>41</v>
      </c>
      <c r="G100" s="23" t="s">
        <v>381</v>
      </c>
      <c r="H100" s="23"/>
      <c r="I100" s="32" t="s">
        <v>260</v>
      </c>
      <c r="J100" s="58" t="s">
        <v>300</v>
      </c>
      <c r="K100" s="34">
        <v>38911</v>
      </c>
      <c r="L100" s="34">
        <v>39280</v>
      </c>
      <c r="M100" s="33">
        <v>10582</v>
      </c>
      <c r="N100" s="34">
        <v>39274</v>
      </c>
      <c r="O100" s="11">
        <v>39280</v>
      </c>
      <c r="P100" s="1">
        <v>61</v>
      </c>
      <c r="Q100" s="13">
        <v>39805</v>
      </c>
      <c r="R100" s="12">
        <v>3779</v>
      </c>
      <c r="S100" s="10">
        <v>40009</v>
      </c>
      <c r="T100" s="10">
        <v>40009</v>
      </c>
      <c r="U100" s="19">
        <v>12</v>
      </c>
      <c r="V100" s="19">
        <v>15</v>
      </c>
      <c r="W100" s="10">
        <v>40462</v>
      </c>
      <c r="X100" s="70">
        <v>8</v>
      </c>
      <c r="Y100" s="70">
        <v>9</v>
      </c>
      <c r="Z100" s="70">
        <v>0</v>
      </c>
      <c r="AA100" s="70">
        <v>0</v>
      </c>
      <c r="AB100" s="70">
        <f t="shared" si="23"/>
        <v>0</v>
      </c>
      <c r="AC100" s="18">
        <f>+V100+AB100</f>
        <v>15</v>
      </c>
      <c r="AD100" s="15">
        <f t="shared" si="19"/>
        <v>170000</v>
      </c>
      <c r="AE100" s="26">
        <v>20000</v>
      </c>
      <c r="AF100" s="16">
        <v>150000</v>
      </c>
      <c r="AG100" s="16">
        <v>0</v>
      </c>
      <c r="AH100" s="52">
        <f t="shared" si="22"/>
        <v>150000</v>
      </c>
      <c r="AI100" s="55">
        <v>125096</v>
      </c>
      <c r="AJ100" s="54">
        <f t="shared" si="20"/>
        <v>83.397333333333336</v>
      </c>
      <c r="AK100" s="55">
        <f t="shared" si="15"/>
        <v>24904</v>
      </c>
    </row>
    <row r="101" spans="1:37" ht="61.5" hidden="1" customHeight="1" x14ac:dyDescent="0.25">
      <c r="A101" s="12" t="s">
        <v>10</v>
      </c>
      <c r="B101" s="12" t="s">
        <v>42</v>
      </c>
      <c r="C101" s="12" t="s">
        <v>42</v>
      </c>
      <c r="D101" s="12"/>
      <c r="E101" s="31" t="s">
        <v>43</v>
      </c>
      <c r="F101" s="1" t="s">
        <v>44</v>
      </c>
      <c r="G101" s="23" t="s">
        <v>381</v>
      </c>
      <c r="H101" s="23"/>
      <c r="I101" s="32" t="s">
        <v>260</v>
      </c>
      <c r="J101" s="58" t="s">
        <v>260</v>
      </c>
      <c r="K101" s="10">
        <v>38870</v>
      </c>
      <c r="L101" s="10">
        <v>39007</v>
      </c>
      <c r="M101" s="9">
        <v>8227</v>
      </c>
      <c r="N101" s="10">
        <v>38987</v>
      </c>
      <c r="O101" s="11">
        <v>39006</v>
      </c>
      <c r="P101" s="12">
        <v>679</v>
      </c>
      <c r="Q101" s="13">
        <v>39265</v>
      </c>
      <c r="R101" s="12">
        <v>3529</v>
      </c>
      <c r="S101" s="10">
        <v>39644</v>
      </c>
      <c r="T101" s="10">
        <v>39644</v>
      </c>
      <c r="U101" s="19">
        <v>18</v>
      </c>
      <c r="V101" s="19">
        <v>24</v>
      </c>
      <c r="W101" s="10">
        <v>40374</v>
      </c>
      <c r="X101" s="70">
        <v>18</v>
      </c>
      <c r="Y101" s="70">
        <v>0</v>
      </c>
      <c r="Z101" s="70">
        <v>0</v>
      </c>
      <c r="AA101" s="70">
        <v>0</v>
      </c>
      <c r="AB101" s="70">
        <f t="shared" si="23"/>
        <v>0</v>
      </c>
      <c r="AC101" s="18">
        <f>+V101+AB101</f>
        <v>24</v>
      </c>
      <c r="AD101" s="15">
        <f t="shared" si="19"/>
        <v>400000</v>
      </c>
      <c r="AE101" s="26">
        <v>50000</v>
      </c>
      <c r="AF101" s="110">
        <v>350000</v>
      </c>
      <c r="AG101" s="110">
        <v>0</v>
      </c>
      <c r="AH101" s="113">
        <f t="shared" si="22"/>
        <v>350000</v>
      </c>
      <c r="AI101" s="55">
        <v>189628</v>
      </c>
      <c r="AJ101" s="54">
        <f t="shared" si="20"/>
        <v>54.179428571428566</v>
      </c>
      <c r="AK101" s="55">
        <f t="shared" si="15"/>
        <v>160372</v>
      </c>
    </row>
    <row r="102" spans="1:37" ht="61.5" hidden="1" customHeight="1" x14ac:dyDescent="0.25">
      <c r="A102" s="12" t="s">
        <v>10</v>
      </c>
      <c r="B102" s="12" t="s">
        <v>45</v>
      </c>
      <c r="C102" s="12" t="s">
        <v>45</v>
      </c>
      <c r="D102" s="12"/>
      <c r="E102" s="31" t="s">
        <v>46</v>
      </c>
      <c r="F102" s="1" t="s">
        <v>47</v>
      </c>
      <c r="G102" s="23" t="s">
        <v>381</v>
      </c>
      <c r="H102" s="23"/>
      <c r="I102" s="32" t="s">
        <v>260</v>
      </c>
      <c r="J102" s="58" t="s">
        <v>260</v>
      </c>
      <c r="K102" s="34">
        <v>39434</v>
      </c>
      <c r="L102" s="34">
        <v>39604</v>
      </c>
      <c r="M102" s="33">
        <v>12232</v>
      </c>
      <c r="N102" s="34">
        <v>39594</v>
      </c>
      <c r="O102" s="11">
        <v>39604</v>
      </c>
      <c r="P102" s="1">
        <v>33</v>
      </c>
      <c r="Q102" s="13">
        <v>39741</v>
      </c>
      <c r="R102" s="12">
        <v>3671</v>
      </c>
      <c r="S102" s="10">
        <v>39804</v>
      </c>
      <c r="T102" s="10">
        <v>39804</v>
      </c>
      <c r="U102" s="19">
        <v>30</v>
      </c>
      <c r="V102" s="19">
        <v>36</v>
      </c>
      <c r="W102" s="10">
        <v>40899</v>
      </c>
      <c r="X102" s="70">
        <v>13</v>
      </c>
      <c r="Y102" s="70">
        <v>0</v>
      </c>
      <c r="Z102" s="70">
        <v>0</v>
      </c>
      <c r="AA102" s="70">
        <v>0</v>
      </c>
      <c r="AB102" s="70">
        <f t="shared" si="23"/>
        <v>0</v>
      </c>
      <c r="AC102" s="18">
        <f>+V102+AB102</f>
        <v>36</v>
      </c>
      <c r="AD102" s="15">
        <f t="shared" si="19"/>
        <v>800000</v>
      </c>
      <c r="AE102" s="26">
        <v>100000</v>
      </c>
      <c r="AF102" s="110">
        <v>700000</v>
      </c>
      <c r="AG102" s="110">
        <v>0</v>
      </c>
      <c r="AH102" s="113">
        <f t="shared" si="22"/>
        <v>700000</v>
      </c>
      <c r="AI102" s="55">
        <v>667341</v>
      </c>
      <c r="AJ102" s="54">
        <f t="shared" si="20"/>
        <v>95.334428571428575</v>
      </c>
      <c r="AK102" s="55">
        <f t="shared" si="15"/>
        <v>32659</v>
      </c>
    </row>
    <row r="103" spans="1:37" ht="61.5" hidden="1" customHeight="1" x14ac:dyDescent="0.25">
      <c r="A103" s="12" t="s">
        <v>10</v>
      </c>
      <c r="B103" s="12" t="s">
        <v>10</v>
      </c>
      <c r="C103" s="12" t="s">
        <v>48</v>
      </c>
      <c r="D103" s="12"/>
      <c r="E103" s="31" t="s">
        <v>49</v>
      </c>
      <c r="F103" s="1" t="s">
        <v>50</v>
      </c>
      <c r="G103" s="23" t="s">
        <v>381</v>
      </c>
      <c r="H103" s="23"/>
      <c r="I103" s="32" t="s">
        <v>51</v>
      </c>
      <c r="J103" s="58" t="s">
        <v>51</v>
      </c>
      <c r="K103" s="34">
        <v>39177</v>
      </c>
      <c r="L103" s="34">
        <v>39287</v>
      </c>
      <c r="M103" s="33">
        <v>10612</v>
      </c>
      <c r="N103" s="34">
        <v>39281</v>
      </c>
      <c r="O103" s="11">
        <v>39287</v>
      </c>
      <c r="P103" s="1">
        <v>746</v>
      </c>
      <c r="Q103" s="13">
        <v>39391</v>
      </c>
      <c r="R103" s="12">
        <v>3435</v>
      </c>
      <c r="S103" s="10">
        <v>39458</v>
      </c>
      <c r="T103" s="10">
        <v>39458</v>
      </c>
      <c r="U103" s="19">
        <v>42</v>
      </c>
      <c r="V103" s="19">
        <v>44</v>
      </c>
      <c r="W103" s="10">
        <v>40992</v>
      </c>
      <c r="X103" s="70">
        <v>0</v>
      </c>
      <c r="Y103" s="70">
        <v>0</v>
      </c>
      <c r="Z103" s="70">
        <v>0</v>
      </c>
      <c r="AA103" s="70">
        <v>0</v>
      </c>
      <c r="AB103" s="70">
        <f t="shared" si="23"/>
        <v>0</v>
      </c>
      <c r="AC103" s="18">
        <f>+V103+AB103</f>
        <v>44</v>
      </c>
      <c r="AD103" s="15">
        <f t="shared" si="19"/>
        <v>252000</v>
      </c>
      <c r="AE103" s="26">
        <v>52000</v>
      </c>
      <c r="AF103" s="110">
        <v>200000</v>
      </c>
      <c r="AG103" s="110">
        <v>0</v>
      </c>
      <c r="AH103" s="113">
        <f t="shared" si="22"/>
        <v>200000</v>
      </c>
      <c r="AI103" s="55">
        <v>169519</v>
      </c>
      <c r="AJ103" s="54">
        <f t="shared" si="20"/>
        <v>84.759500000000003</v>
      </c>
      <c r="AK103" s="55">
        <f t="shared" si="15"/>
        <v>30481</v>
      </c>
    </row>
    <row r="104" spans="1:37" ht="61.5" hidden="1" customHeight="1" x14ac:dyDescent="0.25">
      <c r="A104" s="14" t="s">
        <v>10</v>
      </c>
      <c r="B104" s="14" t="s">
        <v>10</v>
      </c>
      <c r="C104" s="17" t="s">
        <v>52</v>
      </c>
      <c r="D104" s="17"/>
      <c r="E104" s="31" t="s">
        <v>53</v>
      </c>
      <c r="F104" s="56" t="s">
        <v>54</v>
      </c>
      <c r="G104" s="71" t="s">
        <v>381</v>
      </c>
      <c r="H104" s="71"/>
      <c r="I104" s="57" t="s">
        <v>301</v>
      </c>
      <c r="J104" s="58" t="s">
        <v>302</v>
      </c>
      <c r="K104" s="17">
        <v>39645</v>
      </c>
      <c r="L104" s="17">
        <v>39635</v>
      </c>
      <c r="M104" s="9" t="s">
        <v>55</v>
      </c>
      <c r="N104" s="10" t="s">
        <v>55</v>
      </c>
      <c r="O104" s="41">
        <v>39645</v>
      </c>
      <c r="P104" s="12"/>
      <c r="Q104" s="13"/>
      <c r="R104" s="12"/>
      <c r="S104" s="10"/>
      <c r="T104" s="10">
        <v>39645</v>
      </c>
      <c r="U104" s="19"/>
      <c r="V104" s="19"/>
      <c r="W104" s="10">
        <v>40521</v>
      </c>
      <c r="X104" s="70"/>
      <c r="Y104" s="70"/>
      <c r="Z104" s="70"/>
      <c r="AA104" s="70"/>
      <c r="AB104" s="70"/>
      <c r="AC104" s="18">
        <v>28</v>
      </c>
      <c r="AD104" s="15">
        <f t="shared" si="19"/>
        <v>182214</v>
      </c>
      <c r="AE104" s="26">
        <v>58332</v>
      </c>
      <c r="AF104" s="113">
        <f>123795+87</f>
        <v>123882</v>
      </c>
      <c r="AG104" s="113">
        <v>0</v>
      </c>
      <c r="AH104" s="113">
        <f t="shared" si="22"/>
        <v>123882</v>
      </c>
      <c r="AI104" s="55">
        <v>123795</v>
      </c>
      <c r="AJ104" s="54">
        <f t="shared" si="20"/>
        <v>99.92977187969197</v>
      </c>
      <c r="AK104" s="55">
        <f t="shared" si="15"/>
        <v>87</v>
      </c>
    </row>
    <row r="105" spans="1:37" ht="61.5" hidden="1" customHeight="1" x14ac:dyDescent="0.25">
      <c r="A105" s="12" t="s">
        <v>10</v>
      </c>
      <c r="B105" s="12" t="s">
        <v>24</v>
      </c>
      <c r="C105" s="12" t="s">
        <v>24</v>
      </c>
      <c r="D105" s="12"/>
      <c r="E105" s="31" t="s">
        <v>59</v>
      </c>
      <c r="F105" s="1" t="s">
        <v>60</v>
      </c>
      <c r="G105" s="23" t="s">
        <v>381</v>
      </c>
      <c r="H105" s="23"/>
      <c r="I105" s="32" t="s">
        <v>63</v>
      </c>
      <c r="J105" s="58" t="s">
        <v>305</v>
      </c>
      <c r="K105" s="10">
        <v>40233</v>
      </c>
      <c r="L105" s="10">
        <v>40257</v>
      </c>
      <c r="M105" s="9">
        <v>4082</v>
      </c>
      <c r="N105" s="10">
        <v>40255</v>
      </c>
      <c r="O105" s="11">
        <v>40257</v>
      </c>
      <c r="P105" s="12">
        <v>426</v>
      </c>
      <c r="Q105" s="13">
        <v>40387</v>
      </c>
      <c r="R105" s="12">
        <v>4148</v>
      </c>
      <c r="S105" s="10">
        <v>40492</v>
      </c>
      <c r="T105" s="10">
        <v>40544</v>
      </c>
      <c r="U105" s="19">
        <v>12</v>
      </c>
      <c r="V105" s="19">
        <v>16</v>
      </c>
      <c r="W105" s="10">
        <v>41039</v>
      </c>
      <c r="X105" s="70">
        <v>12</v>
      </c>
      <c r="Y105" s="70">
        <v>7</v>
      </c>
      <c r="Z105" s="70">
        <v>15</v>
      </c>
      <c r="AA105" s="36">
        <v>0</v>
      </c>
      <c r="AB105" s="36">
        <f>SUBTOTAL(9,X105:AA105)</f>
        <v>0</v>
      </c>
      <c r="AC105" s="18">
        <f>+V105+AB105</f>
        <v>16</v>
      </c>
      <c r="AD105" s="15">
        <f t="shared" si="19"/>
        <v>600000</v>
      </c>
      <c r="AE105" s="26">
        <v>120000</v>
      </c>
      <c r="AF105" s="110">
        <v>480000</v>
      </c>
      <c r="AG105" s="110">
        <v>0</v>
      </c>
      <c r="AH105" s="113">
        <f t="shared" si="22"/>
        <v>480000</v>
      </c>
      <c r="AI105" s="55">
        <v>397038</v>
      </c>
      <c r="AJ105" s="54">
        <f t="shared" si="20"/>
        <v>82.716250000000002</v>
      </c>
      <c r="AK105" s="55">
        <f t="shared" si="15"/>
        <v>82962</v>
      </c>
    </row>
    <row r="106" spans="1:37" ht="61.5" hidden="1" customHeight="1" x14ac:dyDescent="0.25">
      <c r="A106" s="12" t="s">
        <v>10</v>
      </c>
      <c r="B106" s="12" t="s">
        <v>24</v>
      </c>
      <c r="C106" s="12" t="s">
        <v>24</v>
      </c>
      <c r="D106" s="12"/>
      <c r="E106" s="31" t="s">
        <v>61</v>
      </c>
      <c r="F106" s="1" t="s">
        <v>62</v>
      </c>
      <c r="G106" s="23" t="s">
        <v>381</v>
      </c>
      <c r="H106" s="23"/>
      <c r="I106" s="32" t="s">
        <v>63</v>
      </c>
      <c r="J106" s="58" t="s">
        <v>63</v>
      </c>
      <c r="K106" s="10">
        <v>40148</v>
      </c>
      <c r="L106" s="10">
        <v>40257</v>
      </c>
      <c r="M106" s="9">
        <v>4079</v>
      </c>
      <c r="N106" s="10">
        <v>40255</v>
      </c>
      <c r="O106" s="11">
        <v>40257</v>
      </c>
      <c r="P106" s="12">
        <v>414</v>
      </c>
      <c r="Q106" s="13">
        <v>40385</v>
      </c>
      <c r="R106" s="12">
        <v>4128</v>
      </c>
      <c r="S106" s="10">
        <v>40485</v>
      </c>
      <c r="T106" s="10">
        <v>40487</v>
      </c>
      <c r="U106" s="19">
        <v>24</v>
      </c>
      <c r="V106" s="19">
        <v>30</v>
      </c>
      <c r="W106" s="10">
        <v>41399</v>
      </c>
      <c r="X106" s="70">
        <v>12</v>
      </c>
      <c r="Y106" s="70">
        <v>3</v>
      </c>
      <c r="Z106" s="70">
        <v>15</v>
      </c>
      <c r="AA106" s="36">
        <v>0</v>
      </c>
      <c r="AB106" s="36">
        <f>SUBTOTAL(9,X106:AA106)</f>
        <v>0</v>
      </c>
      <c r="AC106" s="18">
        <f>+V106+AB106</f>
        <v>30</v>
      </c>
      <c r="AD106" s="15">
        <f t="shared" si="19"/>
        <v>1700000</v>
      </c>
      <c r="AE106" s="26">
        <v>300000</v>
      </c>
      <c r="AF106" s="16">
        <v>1400000</v>
      </c>
      <c r="AG106" s="16">
        <v>0</v>
      </c>
      <c r="AH106" s="52">
        <f t="shared" si="22"/>
        <v>1400000</v>
      </c>
      <c r="AI106" s="55">
        <v>1127133</v>
      </c>
      <c r="AJ106" s="54">
        <f t="shared" si="20"/>
        <v>80.509500000000003</v>
      </c>
      <c r="AK106" s="55">
        <f t="shared" si="15"/>
        <v>272867</v>
      </c>
    </row>
    <row r="107" spans="1:37" ht="61.5" hidden="1" customHeight="1" x14ac:dyDescent="0.25">
      <c r="A107" s="12" t="s">
        <v>10</v>
      </c>
      <c r="B107" s="12" t="s">
        <v>64</v>
      </c>
      <c r="C107" s="12" t="s">
        <v>64</v>
      </c>
      <c r="D107" s="12"/>
      <c r="E107" s="31" t="s">
        <v>65</v>
      </c>
      <c r="F107" s="1" t="s">
        <v>66</v>
      </c>
      <c r="G107" s="23" t="s">
        <v>381</v>
      </c>
      <c r="H107" s="23" t="s">
        <v>473</v>
      </c>
      <c r="I107" s="32" t="s">
        <v>274</v>
      </c>
      <c r="J107" s="58" t="s">
        <v>306</v>
      </c>
      <c r="K107" s="10">
        <v>40157</v>
      </c>
      <c r="L107" s="10">
        <v>40257</v>
      </c>
      <c r="M107" s="9">
        <v>4078</v>
      </c>
      <c r="N107" s="10">
        <v>40255</v>
      </c>
      <c r="O107" s="11">
        <v>40257</v>
      </c>
      <c r="P107" s="12">
        <v>452</v>
      </c>
      <c r="Q107" s="13">
        <v>40388</v>
      </c>
      <c r="R107" s="12">
        <v>4262</v>
      </c>
      <c r="S107" s="10">
        <v>40550</v>
      </c>
      <c r="T107" s="10">
        <v>40561</v>
      </c>
      <c r="U107" s="19">
        <v>24</v>
      </c>
      <c r="V107" s="19">
        <v>27</v>
      </c>
      <c r="W107" s="10">
        <v>41351</v>
      </c>
      <c r="X107" s="70">
        <v>12</v>
      </c>
      <c r="Y107" s="70">
        <v>12</v>
      </c>
      <c r="Z107" s="70">
        <v>8</v>
      </c>
      <c r="AA107" s="36">
        <v>0</v>
      </c>
      <c r="AB107" s="36">
        <f>SUBTOTAL(9,X107:AA107)</f>
        <v>0</v>
      </c>
      <c r="AC107" s="18">
        <f>+V107+AB107</f>
        <v>27</v>
      </c>
      <c r="AD107" s="15">
        <f t="shared" si="19"/>
        <v>1013000</v>
      </c>
      <c r="AE107" s="26">
        <v>183000</v>
      </c>
      <c r="AF107" s="16">
        <v>830000</v>
      </c>
      <c r="AG107" s="16">
        <v>0</v>
      </c>
      <c r="AH107" s="52">
        <f t="shared" si="22"/>
        <v>830000</v>
      </c>
      <c r="AI107" s="55">
        <v>725811</v>
      </c>
      <c r="AJ107" s="54">
        <f t="shared" si="20"/>
        <v>87.44710843373494</v>
      </c>
      <c r="AK107" s="55">
        <f t="shared" si="15"/>
        <v>104189</v>
      </c>
    </row>
    <row r="108" spans="1:37" ht="61.5" hidden="1" customHeight="1" x14ac:dyDescent="0.25">
      <c r="A108" s="12" t="s">
        <v>10</v>
      </c>
      <c r="B108" s="1" t="s">
        <v>12</v>
      </c>
      <c r="C108" s="13" t="s">
        <v>12</v>
      </c>
      <c r="D108" s="13"/>
      <c r="E108" s="31" t="s">
        <v>67</v>
      </c>
      <c r="F108" s="1" t="s">
        <v>68</v>
      </c>
      <c r="G108" s="23" t="s">
        <v>381</v>
      </c>
      <c r="H108" s="23"/>
      <c r="I108" s="32" t="s">
        <v>260</v>
      </c>
      <c r="J108" s="58" t="s">
        <v>264</v>
      </c>
      <c r="K108" s="10">
        <v>40142</v>
      </c>
      <c r="L108" s="10">
        <v>40257</v>
      </c>
      <c r="M108" s="9">
        <v>4077</v>
      </c>
      <c r="N108" s="10">
        <v>40255</v>
      </c>
      <c r="O108" s="11">
        <v>40257</v>
      </c>
      <c r="P108" s="12">
        <v>415</v>
      </c>
      <c r="Q108" s="13">
        <v>40385</v>
      </c>
      <c r="R108" s="12">
        <v>4283</v>
      </c>
      <c r="S108" s="10">
        <v>40567</v>
      </c>
      <c r="T108" s="10">
        <v>40569</v>
      </c>
      <c r="U108" s="19">
        <v>18</v>
      </c>
      <c r="V108" s="19">
        <v>24</v>
      </c>
      <c r="W108" s="10">
        <v>41300</v>
      </c>
      <c r="X108" s="70">
        <v>18</v>
      </c>
      <c r="Y108" s="70">
        <v>16</v>
      </c>
      <c r="Z108" s="70">
        <v>8</v>
      </c>
      <c r="AA108" s="36">
        <v>0</v>
      </c>
      <c r="AB108" s="36">
        <f>SUBTOTAL(9,X108:AA108)</f>
        <v>0</v>
      </c>
      <c r="AC108" s="18">
        <f>+V108+AB108</f>
        <v>24</v>
      </c>
      <c r="AD108" s="15">
        <f t="shared" si="19"/>
        <v>870000</v>
      </c>
      <c r="AE108" s="26">
        <v>170000</v>
      </c>
      <c r="AF108" s="16">
        <v>700000</v>
      </c>
      <c r="AG108" s="16">
        <v>0</v>
      </c>
      <c r="AH108" s="52">
        <f t="shared" si="22"/>
        <v>700000</v>
      </c>
      <c r="AI108" s="55">
        <v>590372</v>
      </c>
      <c r="AJ108" s="54">
        <f t="shared" si="20"/>
        <v>84.338857142857137</v>
      </c>
      <c r="AK108" s="55">
        <f t="shared" si="15"/>
        <v>109628</v>
      </c>
    </row>
    <row r="109" spans="1:37" ht="61.5" hidden="1" customHeight="1" x14ac:dyDescent="0.25">
      <c r="A109" s="12" t="s">
        <v>10</v>
      </c>
      <c r="B109" s="12" t="s">
        <v>10</v>
      </c>
      <c r="C109" s="12" t="s">
        <v>64</v>
      </c>
      <c r="D109" s="12"/>
      <c r="E109" s="31" t="s">
        <v>69</v>
      </c>
      <c r="F109" s="1" t="s">
        <v>307</v>
      </c>
      <c r="G109" s="23" t="s">
        <v>381</v>
      </c>
      <c r="H109" s="23" t="s">
        <v>472</v>
      </c>
      <c r="I109" s="57" t="s">
        <v>274</v>
      </c>
      <c r="J109" s="58" t="s">
        <v>308</v>
      </c>
      <c r="K109" s="10">
        <v>40022</v>
      </c>
      <c r="L109" s="10">
        <v>40022</v>
      </c>
      <c r="M109" s="9"/>
      <c r="N109" s="10"/>
      <c r="O109" s="11"/>
      <c r="P109" s="12"/>
      <c r="Q109" s="13"/>
      <c r="R109" s="12"/>
      <c r="S109" s="10"/>
      <c r="T109" s="10">
        <v>40023</v>
      </c>
      <c r="U109" s="19"/>
      <c r="V109" s="19"/>
      <c r="W109" s="10">
        <v>40638</v>
      </c>
      <c r="X109" s="70"/>
      <c r="Y109" s="70"/>
      <c r="Z109" s="70">
        <v>0</v>
      </c>
      <c r="AA109" s="36"/>
      <c r="AB109" s="36"/>
      <c r="AC109" s="18">
        <v>20</v>
      </c>
      <c r="AD109" s="15">
        <f t="shared" si="19"/>
        <v>150000</v>
      </c>
      <c r="AE109" s="26">
        <v>0</v>
      </c>
      <c r="AF109" s="16">
        <v>150000</v>
      </c>
      <c r="AG109" s="16">
        <v>0</v>
      </c>
      <c r="AH109" s="52">
        <f t="shared" si="22"/>
        <v>150000</v>
      </c>
      <c r="AI109" s="55">
        <v>146355</v>
      </c>
      <c r="AJ109" s="54">
        <f t="shared" si="20"/>
        <v>97.570000000000007</v>
      </c>
      <c r="AK109" s="55">
        <f t="shared" si="15"/>
        <v>3645</v>
      </c>
    </row>
    <row r="110" spans="1:37" ht="61.5" hidden="1" customHeight="1" x14ac:dyDescent="0.25">
      <c r="A110" s="12" t="s">
        <v>10</v>
      </c>
      <c r="B110" s="12" t="s">
        <v>10</v>
      </c>
      <c r="C110" s="12" t="s">
        <v>70</v>
      </c>
      <c r="D110" s="12"/>
      <c r="E110" s="31" t="s">
        <v>71</v>
      </c>
      <c r="F110" s="1" t="s">
        <v>72</v>
      </c>
      <c r="G110" s="23" t="s">
        <v>381</v>
      </c>
      <c r="H110" s="23"/>
      <c r="I110" s="32" t="s">
        <v>309</v>
      </c>
      <c r="J110" s="58" t="s">
        <v>310</v>
      </c>
      <c r="K110" s="10">
        <v>40043</v>
      </c>
      <c r="L110" s="10">
        <v>40043</v>
      </c>
      <c r="M110" s="9"/>
      <c r="N110" s="10"/>
      <c r="O110" s="11"/>
      <c r="P110" s="12"/>
      <c r="Q110" s="13"/>
      <c r="R110" s="12"/>
      <c r="S110" s="10"/>
      <c r="T110" s="10">
        <v>40408</v>
      </c>
      <c r="U110" s="19">
        <v>6</v>
      </c>
      <c r="V110" s="19">
        <v>12</v>
      </c>
      <c r="W110" s="10">
        <v>40878</v>
      </c>
      <c r="X110" s="70">
        <v>3</v>
      </c>
      <c r="Y110" s="70"/>
      <c r="Z110" s="70">
        <v>0</v>
      </c>
      <c r="AA110" s="36"/>
      <c r="AB110" s="36"/>
      <c r="AC110" s="18">
        <v>15</v>
      </c>
      <c r="AD110" s="15">
        <f t="shared" si="19"/>
        <v>395000</v>
      </c>
      <c r="AE110" s="26">
        <v>45000</v>
      </c>
      <c r="AF110" s="16">
        <v>350000</v>
      </c>
      <c r="AG110" s="16">
        <v>0</v>
      </c>
      <c r="AH110" s="52">
        <f t="shared" si="22"/>
        <v>350000</v>
      </c>
      <c r="AI110" s="55">
        <v>330313</v>
      </c>
      <c r="AJ110" s="54">
        <f t="shared" si="20"/>
        <v>94.375142857142862</v>
      </c>
      <c r="AK110" s="55">
        <f t="shared" si="15"/>
        <v>19687</v>
      </c>
    </row>
    <row r="111" spans="1:37" ht="61.5" hidden="1" customHeight="1" x14ac:dyDescent="0.25">
      <c r="A111" s="12" t="s">
        <v>10</v>
      </c>
      <c r="B111" s="12" t="s">
        <v>10</v>
      </c>
      <c r="C111" s="12" t="s">
        <v>24</v>
      </c>
      <c r="D111" s="12"/>
      <c r="E111" s="31" t="s">
        <v>74</v>
      </c>
      <c r="F111" s="1" t="s">
        <v>75</v>
      </c>
      <c r="G111" s="23" t="s">
        <v>381</v>
      </c>
      <c r="H111" s="23"/>
      <c r="I111" s="32" t="s">
        <v>28</v>
      </c>
      <c r="J111" s="58" t="s">
        <v>28</v>
      </c>
      <c r="K111" s="10">
        <v>40310</v>
      </c>
      <c r="L111" s="10">
        <v>40325</v>
      </c>
      <c r="M111" s="9">
        <v>4830</v>
      </c>
      <c r="N111" s="10">
        <v>40395</v>
      </c>
      <c r="O111" s="10">
        <v>40417</v>
      </c>
      <c r="P111" s="12">
        <v>526</v>
      </c>
      <c r="Q111" s="13">
        <v>40463</v>
      </c>
      <c r="R111" s="12">
        <v>4455</v>
      </c>
      <c r="S111" s="10">
        <v>40828</v>
      </c>
      <c r="T111" s="10">
        <v>40828</v>
      </c>
      <c r="U111" s="19">
        <v>12</v>
      </c>
      <c r="V111" s="19">
        <v>15</v>
      </c>
      <c r="W111" s="10">
        <v>41219</v>
      </c>
      <c r="X111" s="70"/>
      <c r="Y111" s="70"/>
      <c r="Z111" s="70">
        <v>0</v>
      </c>
      <c r="AA111" s="36"/>
      <c r="AB111" s="79"/>
      <c r="AC111" s="18">
        <f>+V111+AB111</f>
        <v>15</v>
      </c>
      <c r="AD111" s="15">
        <f t="shared" si="19"/>
        <v>300000</v>
      </c>
      <c r="AE111" s="26">
        <v>50000</v>
      </c>
      <c r="AF111" s="16">
        <v>250000</v>
      </c>
      <c r="AG111" s="16">
        <v>0</v>
      </c>
      <c r="AH111" s="52">
        <f t="shared" si="22"/>
        <v>250000</v>
      </c>
      <c r="AI111" s="55">
        <v>246504</v>
      </c>
      <c r="AJ111" s="54">
        <f t="shared" si="20"/>
        <v>98.601600000000005</v>
      </c>
      <c r="AK111" s="55">
        <f t="shared" si="15"/>
        <v>3496</v>
      </c>
    </row>
    <row r="112" spans="1:37" ht="61.5" hidden="1" customHeight="1" x14ac:dyDescent="0.25">
      <c r="A112" s="12" t="s">
        <v>10</v>
      </c>
      <c r="B112" s="12" t="s">
        <v>10</v>
      </c>
      <c r="C112" s="12" t="s">
        <v>24</v>
      </c>
      <c r="D112" s="12"/>
      <c r="E112" s="31" t="s">
        <v>76</v>
      </c>
      <c r="F112" s="1" t="s">
        <v>77</v>
      </c>
      <c r="G112" s="23" t="s">
        <v>381</v>
      </c>
      <c r="H112" s="23"/>
      <c r="I112" s="32" t="s">
        <v>63</v>
      </c>
      <c r="J112" s="58" t="s">
        <v>305</v>
      </c>
      <c r="K112" s="10">
        <v>39575</v>
      </c>
      <c r="L112" s="10">
        <v>39575</v>
      </c>
      <c r="M112" s="9"/>
      <c r="N112" s="10"/>
      <c r="O112" s="11">
        <v>39575</v>
      </c>
      <c r="P112" s="12"/>
      <c r="Q112" s="13"/>
      <c r="R112" s="12"/>
      <c r="S112" s="10"/>
      <c r="T112" s="10">
        <v>39575</v>
      </c>
      <c r="U112" s="19">
        <v>12</v>
      </c>
      <c r="V112" s="19">
        <v>16</v>
      </c>
      <c r="W112" s="10">
        <v>40710</v>
      </c>
      <c r="X112" s="70">
        <v>0</v>
      </c>
      <c r="Y112" s="70"/>
      <c r="Z112" s="70" t="s">
        <v>188</v>
      </c>
      <c r="AA112" s="36"/>
      <c r="AB112" s="79"/>
      <c r="AC112" s="18">
        <v>37</v>
      </c>
      <c r="AD112" s="15">
        <f t="shared" si="19"/>
        <v>455000</v>
      </c>
      <c r="AE112" s="26">
        <v>91000</v>
      </c>
      <c r="AF112" s="16">
        <v>364000</v>
      </c>
      <c r="AG112" s="16">
        <v>0</v>
      </c>
      <c r="AH112" s="52">
        <f t="shared" si="22"/>
        <v>364000</v>
      </c>
      <c r="AI112" s="55">
        <v>361211</v>
      </c>
      <c r="AJ112" s="54">
        <f t="shared" si="20"/>
        <v>99.233791208791217</v>
      </c>
      <c r="AK112" s="55">
        <f t="shared" si="15"/>
        <v>2789</v>
      </c>
    </row>
    <row r="113" spans="1:37" ht="61.5" hidden="1" customHeight="1" x14ac:dyDescent="0.25">
      <c r="A113" s="12" t="s">
        <v>10</v>
      </c>
      <c r="B113" s="12" t="s">
        <v>29</v>
      </c>
      <c r="C113" s="12" t="s">
        <v>29</v>
      </c>
      <c r="D113" s="12"/>
      <c r="E113" s="31" t="s">
        <v>82</v>
      </c>
      <c r="F113" s="27" t="s">
        <v>83</v>
      </c>
      <c r="G113" s="23" t="s">
        <v>381</v>
      </c>
      <c r="H113" s="23"/>
      <c r="I113" s="32" t="s">
        <v>260</v>
      </c>
      <c r="J113" s="58" t="s">
        <v>265</v>
      </c>
      <c r="K113" s="34">
        <v>39127</v>
      </c>
      <c r="L113" s="34">
        <v>39307</v>
      </c>
      <c r="M113" s="33"/>
      <c r="N113" s="34"/>
      <c r="O113" s="11">
        <v>39858</v>
      </c>
      <c r="P113" s="1"/>
      <c r="Q113" s="13"/>
      <c r="R113" s="12"/>
      <c r="S113" s="10"/>
      <c r="T113" s="10">
        <v>39630</v>
      </c>
      <c r="U113" s="19"/>
      <c r="V113" s="19"/>
      <c r="W113" s="10">
        <v>40852</v>
      </c>
      <c r="X113" s="70"/>
      <c r="Y113" s="70"/>
      <c r="Z113" s="70"/>
      <c r="AA113" s="36"/>
      <c r="AB113" s="79"/>
      <c r="AC113" s="18">
        <f>+V113+AB113</f>
        <v>0</v>
      </c>
      <c r="AD113" s="15">
        <f t="shared" si="19"/>
        <v>310000</v>
      </c>
      <c r="AE113" s="26"/>
      <c r="AF113" s="16">
        <f>37079+272921</f>
        <v>310000</v>
      </c>
      <c r="AG113" s="16">
        <v>0</v>
      </c>
      <c r="AH113" s="52">
        <f t="shared" si="22"/>
        <v>310000</v>
      </c>
      <c r="AI113" s="55">
        <v>272921</v>
      </c>
      <c r="AJ113" s="54">
        <f t="shared" si="20"/>
        <v>88.039032258064523</v>
      </c>
      <c r="AK113" s="55">
        <f t="shared" si="15"/>
        <v>37079</v>
      </c>
    </row>
    <row r="114" spans="1:37" ht="61.5" hidden="1" customHeight="1" x14ac:dyDescent="0.25">
      <c r="A114" s="12" t="s">
        <v>10</v>
      </c>
      <c r="B114" s="12" t="s">
        <v>24</v>
      </c>
      <c r="C114" s="12" t="s">
        <v>24</v>
      </c>
      <c r="D114" s="12"/>
      <c r="E114" s="31" t="s">
        <v>84</v>
      </c>
      <c r="F114" s="1" t="s">
        <v>85</v>
      </c>
      <c r="G114" s="23" t="s">
        <v>381</v>
      </c>
      <c r="H114" s="23"/>
      <c r="I114" s="32" t="s">
        <v>63</v>
      </c>
      <c r="J114" s="58" t="s">
        <v>63</v>
      </c>
      <c r="K114" s="34">
        <v>40519</v>
      </c>
      <c r="L114" s="34">
        <v>40628</v>
      </c>
      <c r="M114" s="33"/>
      <c r="N114" s="34"/>
      <c r="O114" s="34">
        <v>40628</v>
      </c>
      <c r="P114" s="1"/>
      <c r="Q114" s="13"/>
      <c r="R114" s="12">
        <v>4544</v>
      </c>
      <c r="S114" s="10">
        <v>40907</v>
      </c>
      <c r="T114" s="10">
        <v>40907</v>
      </c>
      <c r="U114" s="19">
        <v>18</v>
      </c>
      <c r="V114" s="19">
        <v>24</v>
      </c>
      <c r="W114" s="10">
        <v>41638</v>
      </c>
      <c r="X114" s="70">
        <v>12</v>
      </c>
      <c r="Y114" s="70">
        <v>11</v>
      </c>
      <c r="Z114" s="70">
        <v>0</v>
      </c>
      <c r="AA114" s="36">
        <v>0</v>
      </c>
      <c r="AB114" s="36">
        <f>SUBTOTAL(9,X114:AA114)</f>
        <v>0</v>
      </c>
      <c r="AC114" s="18">
        <f>+V114+AB114</f>
        <v>24</v>
      </c>
      <c r="AD114" s="15">
        <f t="shared" si="19"/>
        <v>660000</v>
      </c>
      <c r="AE114" s="26">
        <v>60000</v>
      </c>
      <c r="AF114" s="16">
        <v>600000</v>
      </c>
      <c r="AG114" s="16">
        <v>0</v>
      </c>
      <c r="AH114" s="52">
        <f t="shared" si="22"/>
        <v>600000</v>
      </c>
      <c r="AI114" s="55">
        <f>140994+219408</f>
        <v>360402</v>
      </c>
      <c r="AJ114" s="54">
        <f t="shared" si="20"/>
        <v>60.067000000000007</v>
      </c>
      <c r="AK114" s="55">
        <f t="shared" si="15"/>
        <v>239598</v>
      </c>
    </row>
    <row r="115" spans="1:37" ht="61.5" hidden="1" customHeight="1" x14ac:dyDescent="0.25">
      <c r="A115" s="12" t="s">
        <v>10</v>
      </c>
      <c r="B115" s="12" t="s">
        <v>86</v>
      </c>
      <c r="C115" s="12" t="s">
        <v>86</v>
      </c>
      <c r="D115" s="12"/>
      <c r="E115" s="31" t="s">
        <v>204</v>
      </c>
      <c r="F115" s="1" t="s">
        <v>87</v>
      </c>
      <c r="G115" s="23" t="s">
        <v>381</v>
      </c>
      <c r="H115" s="23"/>
      <c r="I115" s="32" t="s">
        <v>28</v>
      </c>
      <c r="J115" s="58" t="s">
        <v>28</v>
      </c>
      <c r="K115" s="34">
        <v>40351</v>
      </c>
      <c r="L115" s="34">
        <v>40514</v>
      </c>
      <c r="M115" s="33"/>
      <c r="N115" s="34"/>
      <c r="O115" s="11">
        <v>40514</v>
      </c>
      <c r="P115" s="1">
        <v>668</v>
      </c>
      <c r="Q115" s="13">
        <v>40752</v>
      </c>
      <c r="R115" s="12">
        <v>4562</v>
      </c>
      <c r="S115" s="10">
        <v>40924</v>
      </c>
      <c r="T115" s="10">
        <v>40925</v>
      </c>
      <c r="U115" s="19">
        <v>20</v>
      </c>
      <c r="V115" s="19">
        <v>23</v>
      </c>
      <c r="W115" s="10">
        <v>41990</v>
      </c>
      <c r="X115" s="70">
        <v>11</v>
      </c>
      <c r="Y115" s="70">
        <v>0</v>
      </c>
      <c r="Z115" s="70">
        <v>0</v>
      </c>
      <c r="AA115" s="36">
        <v>0</v>
      </c>
      <c r="AB115" s="36">
        <f>SUBTOTAL(9,X115:AA115)</f>
        <v>0</v>
      </c>
      <c r="AC115" s="18">
        <f>+V115+AB115</f>
        <v>23</v>
      </c>
      <c r="AD115" s="15">
        <f t="shared" si="19"/>
        <v>700000</v>
      </c>
      <c r="AE115" s="26"/>
      <c r="AF115" s="16">
        <v>700000</v>
      </c>
      <c r="AG115" s="16">
        <v>0</v>
      </c>
      <c r="AH115" s="52">
        <f t="shared" si="22"/>
        <v>700000</v>
      </c>
      <c r="AI115" s="55">
        <v>646899</v>
      </c>
      <c r="AJ115" s="54">
        <f t="shared" si="20"/>
        <v>92.414142857142849</v>
      </c>
      <c r="AK115" s="55">
        <f t="shared" si="15"/>
        <v>53101</v>
      </c>
    </row>
    <row r="116" spans="1:37" ht="61.5" hidden="1" customHeight="1" x14ac:dyDescent="0.25">
      <c r="A116" s="12" t="s">
        <v>10</v>
      </c>
      <c r="B116" s="12" t="s">
        <v>10</v>
      </c>
      <c r="C116" s="12" t="s">
        <v>24</v>
      </c>
      <c r="D116" s="12"/>
      <c r="E116" s="31" t="s">
        <v>88</v>
      </c>
      <c r="F116" s="1" t="s">
        <v>89</v>
      </c>
      <c r="G116" s="23" t="s">
        <v>381</v>
      </c>
      <c r="H116" s="23"/>
      <c r="I116" s="32" t="s">
        <v>28</v>
      </c>
      <c r="J116" s="58" t="s">
        <v>28</v>
      </c>
      <c r="K116" s="34">
        <v>40661</v>
      </c>
      <c r="L116" s="34">
        <v>40661</v>
      </c>
      <c r="M116" s="33"/>
      <c r="N116" s="34"/>
      <c r="O116" s="11"/>
      <c r="P116" s="1"/>
      <c r="Q116" s="13"/>
      <c r="R116" s="12"/>
      <c r="S116" s="10"/>
      <c r="T116" s="10">
        <v>40661</v>
      </c>
      <c r="U116" s="19">
        <v>12</v>
      </c>
      <c r="V116" s="19">
        <v>18</v>
      </c>
      <c r="W116" s="10">
        <v>41180</v>
      </c>
      <c r="X116" s="70">
        <v>12</v>
      </c>
      <c r="Y116" s="70">
        <v>11</v>
      </c>
      <c r="Z116" s="70">
        <v>0</v>
      </c>
      <c r="AA116" s="36">
        <v>0</v>
      </c>
      <c r="AB116" s="36">
        <f>SUBTOTAL(9,X116:AA116)</f>
        <v>0</v>
      </c>
      <c r="AC116" s="18">
        <f>+V116+AB116</f>
        <v>18</v>
      </c>
      <c r="AD116" s="15">
        <f t="shared" si="19"/>
        <v>500000</v>
      </c>
      <c r="AE116" s="26"/>
      <c r="AF116" s="16">
        <v>500000</v>
      </c>
      <c r="AG116" s="16">
        <v>0</v>
      </c>
      <c r="AH116" s="52">
        <f t="shared" si="22"/>
        <v>500000</v>
      </c>
      <c r="AI116" s="55">
        <v>499902</v>
      </c>
      <c r="AJ116" s="54">
        <f t="shared" si="20"/>
        <v>99.980400000000003</v>
      </c>
      <c r="AK116" s="55">
        <f t="shared" si="15"/>
        <v>98</v>
      </c>
    </row>
    <row r="117" spans="1:37" ht="61.5" hidden="1" customHeight="1" x14ac:dyDescent="0.25">
      <c r="A117" s="12" t="s">
        <v>10</v>
      </c>
      <c r="B117" s="12" t="s">
        <v>10</v>
      </c>
      <c r="C117" s="12" t="s">
        <v>24</v>
      </c>
      <c r="D117" s="12"/>
      <c r="E117" s="31" t="s">
        <v>94</v>
      </c>
      <c r="F117" s="1" t="s">
        <v>95</v>
      </c>
      <c r="G117" s="23" t="s">
        <v>381</v>
      </c>
      <c r="H117" s="23"/>
      <c r="I117" s="32" t="s">
        <v>63</v>
      </c>
      <c r="J117" s="58" t="s">
        <v>63</v>
      </c>
      <c r="K117" s="10">
        <v>40064</v>
      </c>
      <c r="L117" s="10">
        <v>40064</v>
      </c>
      <c r="M117" s="9"/>
      <c r="N117" s="10"/>
      <c r="O117" s="11">
        <v>40169</v>
      </c>
      <c r="P117" s="12"/>
      <c r="Q117" s="13"/>
      <c r="R117" s="12">
        <v>4091</v>
      </c>
      <c r="S117" s="10">
        <v>40416</v>
      </c>
      <c r="T117" s="10">
        <v>40416</v>
      </c>
      <c r="U117" s="19">
        <v>12</v>
      </c>
      <c r="V117" s="19">
        <v>14</v>
      </c>
      <c r="W117" s="10">
        <v>40842</v>
      </c>
      <c r="X117" s="70">
        <v>25</v>
      </c>
      <c r="Y117" s="70">
        <v>0</v>
      </c>
      <c r="Z117" s="70">
        <v>0</v>
      </c>
      <c r="AA117" s="36">
        <v>0</v>
      </c>
      <c r="AB117" s="36">
        <f>SUBTOTAL(9,X117:AA117)</f>
        <v>0</v>
      </c>
      <c r="AC117" s="18">
        <f>+V117+AB117</f>
        <v>14</v>
      </c>
      <c r="AD117" s="15">
        <f t="shared" si="19"/>
        <v>720000</v>
      </c>
      <c r="AE117" s="26"/>
      <c r="AF117" s="16">
        <v>720000</v>
      </c>
      <c r="AG117" s="16">
        <v>0</v>
      </c>
      <c r="AH117" s="52">
        <f t="shared" si="22"/>
        <v>720000</v>
      </c>
      <c r="AI117" s="55">
        <v>719973</v>
      </c>
      <c r="AJ117" s="54">
        <f t="shared" si="20"/>
        <v>99.996250000000003</v>
      </c>
      <c r="AK117" s="55">
        <f t="shared" si="15"/>
        <v>27</v>
      </c>
    </row>
    <row r="118" spans="1:37" ht="61.5" hidden="1" customHeight="1" x14ac:dyDescent="0.25">
      <c r="A118" s="12" t="s">
        <v>10</v>
      </c>
      <c r="B118" s="12" t="s">
        <v>10</v>
      </c>
      <c r="C118" s="10" t="s">
        <v>96</v>
      </c>
      <c r="D118" s="10"/>
      <c r="E118" s="31" t="s">
        <v>97</v>
      </c>
      <c r="F118" s="1" t="s">
        <v>98</v>
      </c>
      <c r="G118" s="23" t="s">
        <v>381</v>
      </c>
      <c r="H118" s="23"/>
      <c r="I118" s="32" t="s">
        <v>261</v>
      </c>
      <c r="J118" s="58" t="s">
        <v>304</v>
      </c>
      <c r="K118" s="10">
        <v>40518</v>
      </c>
      <c r="L118" s="10">
        <v>40518</v>
      </c>
      <c r="M118" s="9"/>
      <c r="N118" s="10"/>
      <c r="O118" s="10"/>
      <c r="P118" s="12"/>
      <c r="Q118" s="10"/>
      <c r="R118" s="12"/>
      <c r="S118" s="10"/>
      <c r="T118" s="10">
        <v>40518</v>
      </c>
      <c r="U118" s="19"/>
      <c r="V118" s="19"/>
      <c r="W118" s="10">
        <v>41485</v>
      </c>
      <c r="X118" s="70">
        <v>0</v>
      </c>
      <c r="Y118" s="70">
        <v>0</v>
      </c>
      <c r="Z118" s="70">
        <v>0</v>
      </c>
      <c r="AA118" s="36">
        <v>0</v>
      </c>
      <c r="AB118" s="36">
        <f>SUBTOTAL(9,X118:AA118)</f>
        <v>0</v>
      </c>
      <c r="AC118" s="18">
        <v>31</v>
      </c>
      <c r="AD118" s="15">
        <f t="shared" si="19"/>
        <v>90000</v>
      </c>
      <c r="AE118" s="26">
        <v>10000</v>
      </c>
      <c r="AF118" s="16">
        <v>80000</v>
      </c>
      <c r="AG118" s="16">
        <v>0</v>
      </c>
      <c r="AH118" s="52">
        <f t="shared" si="22"/>
        <v>80000</v>
      </c>
      <c r="AI118" s="55">
        <v>79339</v>
      </c>
      <c r="AJ118" s="54">
        <f t="shared" si="20"/>
        <v>99.173749999999998</v>
      </c>
      <c r="AK118" s="55">
        <f t="shared" si="15"/>
        <v>661</v>
      </c>
    </row>
    <row r="119" spans="1:37" ht="61.5" hidden="1" customHeight="1" x14ac:dyDescent="0.25">
      <c r="A119" s="12" t="s">
        <v>10</v>
      </c>
      <c r="B119" s="12" t="s">
        <v>10</v>
      </c>
      <c r="C119" s="10" t="s">
        <v>29</v>
      </c>
      <c r="D119" s="10"/>
      <c r="E119" s="31" t="s">
        <v>99</v>
      </c>
      <c r="F119" s="1" t="s">
        <v>100</v>
      </c>
      <c r="G119" s="23" t="s">
        <v>381</v>
      </c>
      <c r="H119" s="23"/>
      <c r="I119" s="32" t="s">
        <v>260</v>
      </c>
      <c r="J119" s="58" t="s">
        <v>272</v>
      </c>
      <c r="K119" s="10">
        <v>40501</v>
      </c>
      <c r="L119" s="10">
        <v>40501</v>
      </c>
      <c r="M119" s="9"/>
      <c r="N119" s="10"/>
      <c r="O119" s="10"/>
      <c r="P119" s="12"/>
      <c r="Q119" s="10"/>
      <c r="R119" s="12"/>
      <c r="S119" s="10"/>
      <c r="T119" s="10">
        <v>40533</v>
      </c>
      <c r="U119" s="19"/>
      <c r="V119" s="19"/>
      <c r="W119" s="10">
        <v>40898</v>
      </c>
      <c r="X119" s="70">
        <v>0</v>
      </c>
      <c r="Y119" s="70">
        <v>0</v>
      </c>
      <c r="Z119" s="70">
        <v>0</v>
      </c>
      <c r="AA119" s="36">
        <v>0</v>
      </c>
      <c r="AB119" s="36">
        <v>0</v>
      </c>
      <c r="AC119" s="18">
        <v>12</v>
      </c>
      <c r="AD119" s="15">
        <f t="shared" si="19"/>
        <v>8800</v>
      </c>
      <c r="AE119" s="26">
        <v>0</v>
      </c>
      <c r="AF119" s="16">
        <v>8800</v>
      </c>
      <c r="AG119" s="16">
        <v>0</v>
      </c>
      <c r="AH119" s="52">
        <f t="shared" si="22"/>
        <v>8800</v>
      </c>
      <c r="AI119" s="55">
        <v>8772</v>
      </c>
      <c r="AJ119" s="54">
        <f t="shared" si="20"/>
        <v>99.681818181818187</v>
      </c>
      <c r="AK119" s="55">
        <f t="shared" si="15"/>
        <v>28</v>
      </c>
    </row>
    <row r="120" spans="1:37" ht="61.5" hidden="1" customHeight="1" x14ac:dyDescent="0.25">
      <c r="A120" s="1" t="s">
        <v>10</v>
      </c>
      <c r="B120" s="1" t="s">
        <v>10</v>
      </c>
      <c r="C120" s="13" t="s">
        <v>24</v>
      </c>
      <c r="D120" s="13"/>
      <c r="E120" s="31" t="s">
        <v>101</v>
      </c>
      <c r="F120" s="1" t="s">
        <v>102</v>
      </c>
      <c r="G120" s="23" t="s">
        <v>381</v>
      </c>
      <c r="H120" s="23"/>
      <c r="I120" s="32" t="s">
        <v>63</v>
      </c>
      <c r="J120" s="58" t="s">
        <v>287</v>
      </c>
      <c r="K120" s="13">
        <v>40410</v>
      </c>
      <c r="L120" s="13">
        <v>40410</v>
      </c>
      <c r="M120" s="23"/>
      <c r="N120" s="13"/>
      <c r="O120" s="13"/>
      <c r="P120" s="1"/>
      <c r="Q120" s="13"/>
      <c r="R120" s="1"/>
      <c r="S120" s="13"/>
      <c r="T120" s="10"/>
      <c r="U120" s="30">
        <v>24</v>
      </c>
      <c r="V120" s="30">
        <v>24</v>
      </c>
      <c r="W120" s="13">
        <v>41141</v>
      </c>
      <c r="X120" s="70">
        <v>28</v>
      </c>
      <c r="Y120" s="70">
        <v>0</v>
      </c>
      <c r="Z120" s="70">
        <v>0</v>
      </c>
      <c r="AA120" s="36">
        <v>0</v>
      </c>
      <c r="AB120" s="36">
        <f>SUBTOTAL(9,X120:AA120)</f>
        <v>0</v>
      </c>
      <c r="AC120" s="18">
        <f>+V120+AB120</f>
        <v>24</v>
      </c>
      <c r="AD120" s="15">
        <f t="shared" si="19"/>
        <v>750000</v>
      </c>
      <c r="AE120" s="25">
        <v>150000</v>
      </c>
      <c r="AF120" s="20">
        <v>600000</v>
      </c>
      <c r="AG120" s="20">
        <v>0</v>
      </c>
      <c r="AH120" s="52">
        <f t="shared" si="22"/>
        <v>600000</v>
      </c>
      <c r="AI120" s="21">
        <v>576672</v>
      </c>
      <c r="AJ120" s="54">
        <f t="shared" si="20"/>
        <v>96.111999999999995</v>
      </c>
      <c r="AK120" s="55">
        <f t="shared" si="15"/>
        <v>23328</v>
      </c>
    </row>
    <row r="121" spans="1:37" ht="61.5" hidden="1" customHeight="1" x14ac:dyDescent="0.25">
      <c r="A121" s="1" t="s">
        <v>10</v>
      </c>
      <c r="B121" s="1" t="s">
        <v>10</v>
      </c>
      <c r="C121" s="13" t="s">
        <v>48</v>
      </c>
      <c r="D121" s="13"/>
      <c r="E121" s="31" t="s">
        <v>104</v>
      </c>
      <c r="F121" s="13" t="s">
        <v>105</v>
      </c>
      <c r="G121" s="72" t="s">
        <v>381</v>
      </c>
      <c r="H121" s="72"/>
      <c r="I121" s="32" t="s">
        <v>51</v>
      </c>
      <c r="J121" s="58" t="s">
        <v>51</v>
      </c>
      <c r="K121" s="13">
        <v>40889</v>
      </c>
      <c r="L121" s="13">
        <v>40889</v>
      </c>
      <c r="M121" s="23"/>
      <c r="N121" s="13"/>
      <c r="O121" s="13"/>
      <c r="P121" s="1"/>
      <c r="Q121" s="13"/>
      <c r="R121" s="1"/>
      <c r="S121" s="13"/>
      <c r="T121" s="10">
        <v>40889</v>
      </c>
      <c r="U121" s="30"/>
      <c r="V121" s="30"/>
      <c r="W121" s="13">
        <v>41355</v>
      </c>
      <c r="X121" s="70">
        <v>0</v>
      </c>
      <c r="Y121" s="70">
        <v>0</v>
      </c>
      <c r="Z121" s="70">
        <v>0</v>
      </c>
      <c r="AA121" s="36">
        <v>0</v>
      </c>
      <c r="AB121" s="36">
        <v>0</v>
      </c>
      <c r="AC121" s="18">
        <v>15</v>
      </c>
      <c r="AD121" s="15">
        <f t="shared" si="19"/>
        <v>150000</v>
      </c>
      <c r="AE121" s="25"/>
      <c r="AF121" s="20">
        <v>150000</v>
      </c>
      <c r="AG121" s="20">
        <v>0</v>
      </c>
      <c r="AH121" s="52">
        <f t="shared" si="22"/>
        <v>150000</v>
      </c>
      <c r="AI121" s="21">
        <v>146811</v>
      </c>
      <c r="AJ121" s="54">
        <f t="shared" si="20"/>
        <v>97.874000000000009</v>
      </c>
      <c r="AK121" s="55">
        <f t="shared" si="15"/>
        <v>3189</v>
      </c>
    </row>
    <row r="122" spans="1:37" ht="61.5" hidden="1" customHeight="1" x14ac:dyDescent="0.25">
      <c r="A122" s="1" t="s">
        <v>10</v>
      </c>
      <c r="B122" s="1" t="s">
        <v>10</v>
      </c>
      <c r="C122" s="13" t="s">
        <v>29</v>
      </c>
      <c r="D122" s="13"/>
      <c r="E122" s="31" t="s">
        <v>106</v>
      </c>
      <c r="F122" s="1" t="s">
        <v>107</v>
      </c>
      <c r="G122" s="23" t="s">
        <v>381</v>
      </c>
      <c r="H122" s="23"/>
      <c r="I122" s="73" t="s">
        <v>301</v>
      </c>
      <c r="J122" s="58" t="s">
        <v>311</v>
      </c>
      <c r="K122" s="13">
        <v>40688</v>
      </c>
      <c r="L122" s="13">
        <v>40688</v>
      </c>
      <c r="M122" s="23"/>
      <c r="N122" s="13"/>
      <c r="O122" s="13"/>
      <c r="P122" s="1"/>
      <c r="Q122" s="13"/>
      <c r="R122" s="1"/>
      <c r="S122" s="13"/>
      <c r="T122" s="10">
        <v>40688</v>
      </c>
      <c r="U122" s="30">
        <v>12</v>
      </c>
      <c r="V122" s="30">
        <v>17</v>
      </c>
      <c r="W122" s="13">
        <v>41198</v>
      </c>
      <c r="X122" s="70">
        <v>0</v>
      </c>
      <c r="Y122" s="70">
        <v>0</v>
      </c>
      <c r="Z122" s="70">
        <v>0</v>
      </c>
      <c r="AA122" s="36">
        <v>0</v>
      </c>
      <c r="AB122" s="36">
        <v>0</v>
      </c>
      <c r="AC122" s="18">
        <f t="shared" ref="AC122:AC130" si="24">+V122+AB122</f>
        <v>17</v>
      </c>
      <c r="AD122" s="15">
        <f t="shared" si="19"/>
        <v>230000</v>
      </c>
      <c r="AE122" s="25"/>
      <c r="AF122" s="16">
        <v>230000</v>
      </c>
      <c r="AG122" s="75">
        <v>0</v>
      </c>
      <c r="AH122" s="52">
        <f t="shared" si="22"/>
        <v>230000</v>
      </c>
      <c r="AI122" s="21">
        <v>150745</v>
      </c>
      <c r="AJ122" s="54">
        <f t="shared" si="20"/>
        <v>65.541304347826085</v>
      </c>
      <c r="AK122" s="55">
        <f t="shared" si="15"/>
        <v>79255</v>
      </c>
    </row>
    <row r="123" spans="1:37" ht="61.5" hidden="1" customHeight="1" x14ac:dyDescent="0.25">
      <c r="A123" s="1" t="s">
        <v>10</v>
      </c>
      <c r="B123" s="1" t="s">
        <v>10</v>
      </c>
      <c r="C123" s="13" t="s">
        <v>108</v>
      </c>
      <c r="D123" s="13"/>
      <c r="E123" s="31" t="s">
        <v>109</v>
      </c>
      <c r="F123" s="1" t="s">
        <v>110</v>
      </c>
      <c r="G123" s="23" t="s">
        <v>381</v>
      </c>
      <c r="H123" s="23"/>
      <c r="I123" s="32" t="s">
        <v>261</v>
      </c>
      <c r="J123" s="58" t="s">
        <v>303</v>
      </c>
      <c r="K123" s="13">
        <v>40823</v>
      </c>
      <c r="L123" s="13">
        <v>40823</v>
      </c>
      <c r="M123" s="23"/>
      <c r="N123" s="13"/>
      <c r="O123" s="13"/>
      <c r="P123" s="1"/>
      <c r="Q123" s="13"/>
      <c r="R123" s="1"/>
      <c r="S123" s="13"/>
      <c r="T123" s="10">
        <v>40823</v>
      </c>
      <c r="U123" s="30">
        <v>18</v>
      </c>
      <c r="V123" s="30">
        <v>24</v>
      </c>
      <c r="W123" s="13">
        <v>41554</v>
      </c>
      <c r="X123" s="70">
        <v>12</v>
      </c>
      <c r="Y123" s="70">
        <v>12</v>
      </c>
      <c r="Z123" s="70">
        <v>6</v>
      </c>
      <c r="AA123" s="36">
        <v>0</v>
      </c>
      <c r="AB123" s="36">
        <f t="shared" ref="AB123:AB130" si="25">SUBTOTAL(9,X123:AA123)</f>
        <v>0</v>
      </c>
      <c r="AC123" s="18">
        <f t="shared" si="24"/>
        <v>24</v>
      </c>
      <c r="AD123" s="15">
        <f t="shared" si="19"/>
        <v>200000</v>
      </c>
      <c r="AE123" s="25"/>
      <c r="AF123" s="20">
        <v>200000</v>
      </c>
      <c r="AG123" s="20">
        <v>0</v>
      </c>
      <c r="AH123" s="52">
        <f t="shared" si="22"/>
        <v>200000</v>
      </c>
      <c r="AI123" s="55">
        <v>197363</v>
      </c>
      <c r="AJ123" s="54">
        <f t="shared" si="20"/>
        <v>98.6815</v>
      </c>
      <c r="AK123" s="55">
        <f t="shared" si="15"/>
        <v>2637</v>
      </c>
    </row>
    <row r="124" spans="1:37" ht="61.5" hidden="1" customHeight="1" x14ac:dyDescent="0.25">
      <c r="A124" s="1" t="s">
        <v>10</v>
      </c>
      <c r="B124" s="1" t="s">
        <v>10</v>
      </c>
      <c r="C124" s="1" t="s">
        <v>114</v>
      </c>
      <c r="D124" s="1"/>
      <c r="E124" s="31" t="s">
        <v>115</v>
      </c>
      <c r="F124" s="1" t="s">
        <v>116</v>
      </c>
      <c r="G124" s="49" t="s">
        <v>381</v>
      </c>
      <c r="H124" s="49"/>
      <c r="I124" s="32" t="s">
        <v>28</v>
      </c>
      <c r="J124" s="58" t="s">
        <v>284</v>
      </c>
      <c r="K124" s="13">
        <v>41465</v>
      </c>
      <c r="L124" s="13">
        <v>41470</v>
      </c>
      <c r="M124" s="23"/>
      <c r="N124" s="13"/>
      <c r="O124" s="13"/>
      <c r="P124" s="1"/>
      <c r="Q124" s="13"/>
      <c r="R124" s="1"/>
      <c r="S124" s="35"/>
      <c r="T124" s="10">
        <v>41470</v>
      </c>
      <c r="U124" s="30">
        <v>17</v>
      </c>
      <c r="V124" s="30">
        <v>20</v>
      </c>
      <c r="W124" s="13">
        <v>42078</v>
      </c>
      <c r="X124" s="70">
        <v>7</v>
      </c>
      <c r="Y124" s="70">
        <v>0</v>
      </c>
      <c r="Z124" s="70">
        <v>0</v>
      </c>
      <c r="AA124" s="36">
        <v>0</v>
      </c>
      <c r="AB124" s="36">
        <f t="shared" si="25"/>
        <v>0</v>
      </c>
      <c r="AC124" s="18">
        <f t="shared" si="24"/>
        <v>20</v>
      </c>
      <c r="AD124" s="15">
        <f t="shared" si="19"/>
        <v>1000000</v>
      </c>
      <c r="AE124" s="25"/>
      <c r="AF124" s="20">
        <v>1000000</v>
      </c>
      <c r="AG124" s="20">
        <v>0</v>
      </c>
      <c r="AH124" s="52">
        <f t="shared" si="22"/>
        <v>1000000</v>
      </c>
      <c r="AI124" s="21">
        <v>997211</v>
      </c>
      <c r="AJ124" s="54">
        <f t="shared" si="20"/>
        <v>99.721099999999993</v>
      </c>
      <c r="AK124" s="55">
        <f t="shared" si="15"/>
        <v>2789</v>
      </c>
    </row>
    <row r="125" spans="1:37" ht="61.5" hidden="1" customHeight="1" x14ac:dyDescent="0.25">
      <c r="A125" s="1" t="s">
        <v>10</v>
      </c>
      <c r="B125" s="1" t="s">
        <v>144</v>
      </c>
      <c r="C125" s="1" t="s">
        <v>117</v>
      </c>
      <c r="D125" s="1"/>
      <c r="E125" s="31" t="s">
        <v>118</v>
      </c>
      <c r="F125" s="1" t="s">
        <v>119</v>
      </c>
      <c r="G125" s="23" t="s">
        <v>381</v>
      </c>
      <c r="H125" s="23"/>
      <c r="I125" s="32" t="s">
        <v>301</v>
      </c>
      <c r="J125" s="58" t="s">
        <v>312</v>
      </c>
      <c r="K125" s="13">
        <v>40801</v>
      </c>
      <c r="L125" s="13">
        <v>40801</v>
      </c>
      <c r="M125" s="23"/>
      <c r="N125" s="13"/>
      <c r="O125" s="13"/>
      <c r="P125" s="1"/>
      <c r="Q125" s="13"/>
      <c r="R125" s="1"/>
      <c r="S125" s="13"/>
      <c r="T125" s="10">
        <v>40801</v>
      </c>
      <c r="U125" s="30">
        <v>9</v>
      </c>
      <c r="V125" s="30">
        <v>12</v>
      </c>
      <c r="W125" s="13">
        <v>41167</v>
      </c>
      <c r="X125" s="70">
        <v>12</v>
      </c>
      <c r="Y125" s="70">
        <v>12</v>
      </c>
      <c r="Z125" s="70">
        <v>6</v>
      </c>
      <c r="AA125" s="36">
        <v>0</v>
      </c>
      <c r="AB125" s="36">
        <f t="shared" si="25"/>
        <v>0</v>
      </c>
      <c r="AC125" s="18">
        <f t="shared" si="24"/>
        <v>12</v>
      </c>
      <c r="AD125" s="15">
        <f t="shared" si="19"/>
        <v>200000</v>
      </c>
      <c r="AE125" s="25"/>
      <c r="AF125" s="20">
        <v>200000</v>
      </c>
      <c r="AG125" s="20">
        <v>0</v>
      </c>
      <c r="AH125" s="52">
        <f t="shared" si="22"/>
        <v>200000</v>
      </c>
      <c r="AI125" s="21">
        <v>168292</v>
      </c>
      <c r="AJ125" s="54">
        <f t="shared" si="20"/>
        <v>84.146000000000001</v>
      </c>
      <c r="AK125" s="55">
        <f t="shared" si="15"/>
        <v>31708</v>
      </c>
    </row>
    <row r="126" spans="1:37" ht="61.5" hidden="1" customHeight="1" x14ac:dyDescent="0.25">
      <c r="A126" s="1" t="s">
        <v>10</v>
      </c>
      <c r="B126" s="1" t="s">
        <v>10</v>
      </c>
      <c r="C126" s="1" t="s">
        <v>122</v>
      </c>
      <c r="D126" s="1"/>
      <c r="E126" s="31" t="s">
        <v>123</v>
      </c>
      <c r="F126" s="13" t="s">
        <v>124</v>
      </c>
      <c r="G126" s="13" t="s">
        <v>381</v>
      </c>
      <c r="H126" s="13"/>
      <c r="I126" s="32" t="s">
        <v>260</v>
      </c>
      <c r="J126" s="58" t="s">
        <v>264</v>
      </c>
      <c r="K126" s="13">
        <v>40857</v>
      </c>
      <c r="L126" s="13">
        <v>40857</v>
      </c>
      <c r="M126" s="23"/>
      <c r="N126" s="13"/>
      <c r="O126" s="13"/>
      <c r="P126" s="1"/>
      <c r="Q126" s="13"/>
      <c r="R126" s="1"/>
      <c r="S126" s="13"/>
      <c r="T126" s="10">
        <v>40857</v>
      </c>
      <c r="U126" s="30"/>
      <c r="V126" s="30">
        <v>12</v>
      </c>
      <c r="W126" s="13">
        <v>41223</v>
      </c>
      <c r="X126" s="70">
        <v>25</v>
      </c>
      <c r="Y126" s="70">
        <v>0</v>
      </c>
      <c r="Z126" s="70">
        <v>0</v>
      </c>
      <c r="AA126" s="36">
        <v>0</v>
      </c>
      <c r="AB126" s="36">
        <f t="shared" si="25"/>
        <v>0</v>
      </c>
      <c r="AC126" s="18">
        <f t="shared" si="24"/>
        <v>12</v>
      </c>
      <c r="AD126" s="15">
        <f t="shared" si="19"/>
        <v>799788</v>
      </c>
      <c r="AE126" s="25"/>
      <c r="AF126" s="20">
        <v>799788</v>
      </c>
      <c r="AG126" s="20">
        <v>0</v>
      </c>
      <c r="AH126" s="52">
        <f t="shared" si="22"/>
        <v>799788</v>
      </c>
      <c r="AI126" s="21">
        <v>771569</v>
      </c>
      <c r="AJ126" s="54">
        <f t="shared" si="20"/>
        <v>96.471689997849424</v>
      </c>
      <c r="AK126" s="55">
        <f t="shared" si="15"/>
        <v>28219</v>
      </c>
    </row>
    <row r="127" spans="1:37" ht="61.5" hidden="1" customHeight="1" x14ac:dyDescent="0.25">
      <c r="A127" s="1" t="s">
        <v>10</v>
      </c>
      <c r="B127" s="1" t="s">
        <v>10</v>
      </c>
      <c r="C127" s="76" t="s">
        <v>125</v>
      </c>
      <c r="D127" s="76"/>
      <c r="E127" s="31" t="s">
        <v>126</v>
      </c>
      <c r="F127" s="76" t="s">
        <v>127</v>
      </c>
      <c r="G127" s="23" t="s">
        <v>381</v>
      </c>
      <c r="H127" s="23"/>
      <c r="I127" s="32" t="s">
        <v>261</v>
      </c>
      <c r="J127" s="58" t="s">
        <v>271</v>
      </c>
      <c r="K127" s="13">
        <v>40875</v>
      </c>
      <c r="L127" s="13">
        <v>40984</v>
      </c>
      <c r="M127" s="23"/>
      <c r="N127" s="13"/>
      <c r="O127" s="13">
        <v>40984</v>
      </c>
      <c r="P127" s="1"/>
      <c r="Q127" s="13"/>
      <c r="R127" s="1"/>
      <c r="S127" s="13"/>
      <c r="T127" s="10">
        <v>40984</v>
      </c>
      <c r="U127" s="36"/>
      <c r="V127" s="30">
        <v>24</v>
      </c>
      <c r="W127" s="13">
        <v>41714</v>
      </c>
      <c r="X127" s="70">
        <v>18</v>
      </c>
      <c r="Y127" s="70">
        <v>12</v>
      </c>
      <c r="Z127" s="70">
        <v>12</v>
      </c>
      <c r="AA127" s="36">
        <v>0</v>
      </c>
      <c r="AB127" s="36">
        <f t="shared" si="25"/>
        <v>0</v>
      </c>
      <c r="AC127" s="18">
        <f t="shared" si="24"/>
        <v>24</v>
      </c>
      <c r="AD127" s="15">
        <f t="shared" si="19"/>
        <v>1165000</v>
      </c>
      <c r="AE127" s="42">
        <v>200000</v>
      </c>
      <c r="AF127" s="20">
        <v>965000</v>
      </c>
      <c r="AG127" s="20">
        <v>0</v>
      </c>
      <c r="AH127" s="52">
        <f t="shared" si="22"/>
        <v>965000</v>
      </c>
      <c r="AI127" s="21">
        <v>929811</v>
      </c>
      <c r="AJ127" s="54">
        <f t="shared" si="20"/>
        <v>96.353471502590665</v>
      </c>
      <c r="AK127" s="55">
        <f t="shared" si="15"/>
        <v>35189</v>
      </c>
    </row>
    <row r="128" spans="1:37" ht="61.5" hidden="1" customHeight="1" x14ac:dyDescent="0.25">
      <c r="A128" s="1" t="s">
        <v>10</v>
      </c>
      <c r="B128" s="1" t="s">
        <v>10</v>
      </c>
      <c r="C128" s="1" t="s">
        <v>520</v>
      </c>
      <c r="D128" s="1"/>
      <c r="E128" s="31" t="s">
        <v>130</v>
      </c>
      <c r="F128" s="1" t="s">
        <v>131</v>
      </c>
      <c r="G128" s="23" t="s">
        <v>381</v>
      </c>
      <c r="H128" s="23"/>
      <c r="I128" s="32" t="s">
        <v>132</v>
      </c>
      <c r="J128" s="58" t="s">
        <v>313</v>
      </c>
      <c r="K128" s="13">
        <v>41465</v>
      </c>
      <c r="L128" s="13">
        <v>41465</v>
      </c>
      <c r="M128" s="23"/>
      <c r="N128" s="13"/>
      <c r="O128" s="13"/>
      <c r="P128" s="1"/>
      <c r="Q128" s="13"/>
      <c r="R128" s="1"/>
      <c r="S128" s="13"/>
      <c r="T128" s="10">
        <v>41450</v>
      </c>
      <c r="U128" s="30">
        <v>18</v>
      </c>
      <c r="V128" s="30">
        <v>24</v>
      </c>
      <c r="W128" s="13">
        <v>42180</v>
      </c>
      <c r="X128" s="70">
        <v>6</v>
      </c>
      <c r="Y128" s="70">
        <v>0</v>
      </c>
      <c r="Z128" s="70">
        <v>0</v>
      </c>
      <c r="AA128" s="36">
        <v>0</v>
      </c>
      <c r="AB128" s="36">
        <f t="shared" si="25"/>
        <v>0</v>
      </c>
      <c r="AC128" s="18">
        <f t="shared" si="24"/>
        <v>24</v>
      </c>
      <c r="AD128" s="15">
        <f t="shared" si="19"/>
        <v>616000</v>
      </c>
      <c r="AE128" s="25"/>
      <c r="AF128" s="20">
        <v>616000</v>
      </c>
      <c r="AG128" s="20">
        <v>0</v>
      </c>
      <c r="AH128" s="52">
        <f t="shared" si="22"/>
        <v>616000</v>
      </c>
      <c r="AI128" s="21">
        <v>610481</v>
      </c>
      <c r="AJ128" s="54">
        <f t="shared" si="20"/>
        <v>99.104058441558436</v>
      </c>
      <c r="AK128" s="55">
        <f t="shared" si="15"/>
        <v>5519</v>
      </c>
    </row>
    <row r="129" spans="1:37" ht="61.5" hidden="1" customHeight="1" x14ac:dyDescent="0.25">
      <c r="A129" s="1" t="s">
        <v>10</v>
      </c>
      <c r="B129" s="13" t="s">
        <v>10</v>
      </c>
      <c r="C129" s="13" t="s">
        <v>135</v>
      </c>
      <c r="D129" s="13"/>
      <c r="E129" s="31" t="s">
        <v>136</v>
      </c>
      <c r="F129" s="1" t="s">
        <v>137</v>
      </c>
      <c r="G129" s="49" t="s">
        <v>381</v>
      </c>
      <c r="H129" s="49"/>
      <c r="I129" s="1" t="s">
        <v>314</v>
      </c>
      <c r="J129" s="58" t="s">
        <v>314</v>
      </c>
      <c r="K129" s="13">
        <v>40889</v>
      </c>
      <c r="L129" s="13">
        <v>40889</v>
      </c>
      <c r="M129" s="23"/>
      <c r="N129" s="13"/>
      <c r="O129" s="13">
        <v>40987</v>
      </c>
      <c r="P129" s="1"/>
      <c r="Q129" s="13"/>
      <c r="R129" s="1"/>
      <c r="S129" s="13"/>
      <c r="T129" s="10">
        <v>40987</v>
      </c>
      <c r="U129" s="30">
        <v>24</v>
      </c>
      <c r="V129" s="30">
        <v>30</v>
      </c>
      <c r="W129" s="13">
        <v>41901</v>
      </c>
      <c r="X129" s="70">
        <v>3</v>
      </c>
      <c r="Y129" s="70">
        <v>0</v>
      </c>
      <c r="Z129" s="70">
        <v>0</v>
      </c>
      <c r="AA129" s="36">
        <v>0</v>
      </c>
      <c r="AB129" s="36">
        <f t="shared" si="25"/>
        <v>0</v>
      </c>
      <c r="AC129" s="18">
        <f t="shared" si="24"/>
        <v>30</v>
      </c>
      <c r="AD129" s="15">
        <f t="shared" si="19"/>
        <v>266000</v>
      </c>
      <c r="AE129" s="25"/>
      <c r="AF129" s="20">
        <v>266000</v>
      </c>
      <c r="AG129" s="20">
        <v>0</v>
      </c>
      <c r="AH129" s="52">
        <f t="shared" si="22"/>
        <v>266000</v>
      </c>
      <c r="AI129" s="55">
        <v>253598</v>
      </c>
      <c r="AJ129" s="54">
        <f t="shared" si="20"/>
        <v>95.33759398496241</v>
      </c>
      <c r="AK129" s="55">
        <f t="shared" si="15"/>
        <v>12402</v>
      </c>
    </row>
    <row r="130" spans="1:37" ht="61.5" hidden="1" customHeight="1" x14ac:dyDescent="0.25">
      <c r="A130" s="1" t="s">
        <v>10</v>
      </c>
      <c r="B130" s="13" t="s">
        <v>10</v>
      </c>
      <c r="C130" s="1" t="s">
        <v>29</v>
      </c>
      <c r="D130" s="1"/>
      <c r="E130" s="31" t="s">
        <v>141</v>
      </c>
      <c r="F130" s="1" t="s">
        <v>142</v>
      </c>
      <c r="G130" s="48" t="s">
        <v>381</v>
      </c>
      <c r="H130" s="48"/>
      <c r="I130" s="32" t="s">
        <v>143</v>
      </c>
      <c r="J130" s="58" t="s">
        <v>317</v>
      </c>
      <c r="K130" s="13">
        <v>41579</v>
      </c>
      <c r="L130" s="13">
        <v>41579</v>
      </c>
      <c r="M130" s="43"/>
      <c r="N130" s="44"/>
      <c r="O130" s="45"/>
      <c r="P130" s="46"/>
      <c r="Q130" s="44"/>
      <c r="R130" s="1"/>
      <c r="S130" s="13"/>
      <c r="T130" s="10">
        <v>41579</v>
      </c>
      <c r="U130" s="30">
        <v>27</v>
      </c>
      <c r="V130" s="30">
        <v>30</v>
      </c>
      <c r="W130" s="13">
        <v>42510</v>
      </c>
      <c r="X130" s="70">
        <v>0</v>
      </c>
      <c r="Y130" s="70">
        <v>0</v>
      </c>
      <c r="Z130" s="70">
        <v>0</v>
      </c>
      <c r="AA130" s="36">
        <v>0</v>
      </c>
      <c r="AB130" s="36">
        <f t="shared" si="25"/>
        <v>0</v>
      </c>
      <c r="AC130" s="18">
        <f t="shared" si="24"/>
        <v>30</v>
      </c>
      <c r="AD130" s="15">
        <f t="shared" si="19"/>
        <v>500000</v>
      </c>
      <c r="AE130" s="47"/>
      <c r="AF130" s="20">
        <v>500000</v>
      </c>
      <c r="AG130" s="20">
        <v>0</v>
      </c>
      <c r="AH130" s="52">
        <f t="shared" si="22"/>
        <v>500000</v>
      </c>
      <c r="AI130" s="21">
        <v>500000</v>
      </c>
      <c r="AJ130" s="54">
        <f t="shared" si="20"/>
        <v>100</v>
      </c>
      <c r="AK130" s="55">
        <f t="shared" si="15"/>
        <v>0</v>
      </c>
    </row>
    <row r="131" spans="1:37" ht="61.5" hidden="1" customHeight="1" x14ac:dyDescent="0.25">
      <c r="A131" s="1" t="s">
        <v>10</v>
      </c>
      <c r="B131" s="1" t="s">
        <v>257</v>
      </c>
      <c r="C131" s="1" t="s">
        <v>154</v>
      </c>
      <c r="D131" s="1"/>
      <c r="E131" s="31" t="s">
        <v>256</v>
      </c>
      <c r="F131" s="1" t="s">
        <v>258</v>
      </c>
      <c r="G131" s="48" t="s">
        <v>381</v>
      </c>
      <c r="H131" s="100" t="s">
        <v>465</v>
      </c>
      <c r="I131" s="32" t="s">
        <v>285</v>
      </c>
      <c r="J131" s="58" t="s">
        <v>286</v>
      </c>
      <c r="K131" s="34">
        <v>42353</v>
      </c>
      <c r="L131" s="34">
        <v>42423</v>
      </c>
      <c r="M131" s="79"/>
      <c r="N131" s="79"/>
      <c r="O131" s="79"/>
      <c r="P131" s="79"/>
      <c r="Q131" s="79"/>
      <c r="R131" s="12"/>
      <c r="S131" s="10"/>
      <c r="T131" s="10">
        <v>42423</v>
      </c>
      <c r="U131" s="19">
        <v>40</v>
      </c>
      <c r="V131" s="19">
        <v>40</v>
      </c>
      <c r="W131" s="13">
        <v>43700</v>
      </c>
      <c r="X131" s="19">
        <v>0</v>
      </c>
      <c r="Y131" s="19">
        <v>0</v>
      </c>
      <c r="Z131" s="19">
        <v>0</v>
      </c>
      <c r="AA131" s="19">
        <v>0</v>
      </c>
      <c r="AB131" s="19">
        <f>SUM(X131:AA131)</f>
        <v>0</v>
      </c>
      <c r="AC131" s="18">
        <f>+V131+AB131</f>
        <v>40</v>
      </c>
      <c r="AD131" s="15">
        <f t="shared" si="19"/>
        <v>601255.58000000007</v>
      </c>
      <c r="AE131" s="60">
        <v>0</v>
      </c>
      <c r="AF131" s="26">
        <v>975000</v>
      </c>
      <c r="AG131" s="26">
        <v>373744.42</v>
      </c>
      <c r="AH131" s="52">
        <f t="shared" si="22"/>
        <v>601255.58000000007</v>
      </c>
      <c r="AI131" s="61">
        <v>601255.57999999996</v>
      </c>
      <c r="AJ131" s="54">
        <f t="shared" si="20"/>
        <v>99.999999999999972</v>
      </c>
      <c r="AK131" s="55">
        <f t="shared" si="15"/>
        <v>0</v>
      </c>
    </row>
    <row r="132" spans="1:37" ht="61.5" hidden="1" customHeight="1" x14ac:dyDescent="0.25">
      <c r="A132" s="1" t="s">
        <v>10</v>
      </c>
      <c r="B132" s="13" t="s">
        <v>10</v>
      </c>
      <c r="C132" s="13" t="s">
        <v>120</v>
      </c>
      <c r="D132" s="13"/>
      <c r="E132" s="31" t="s">
        <v>158</v>
      </c>
      <c r="F132" s="1" t="s">
        <v>159</v>
      </c>
      <c r="G132" s="49" t="s">
        <v>381</v>
      </c>
      <c r="H132" s="49"/>
      <c r="I132" s="1" t="s">
        <v>160</v>
      </c>
      <c r="J132" s="58" t="s">
        <v>273</v>
      </c>
      <c r="K132" s="34">
        <v>41089</v>
      </c>
      <c r="L132" s="34">
        <v>41100</v>
      </c>
      <c r="M132" s="79"/>
      <c r="N132" s="62"/>
      <c r="O132" s="79"/>
      <c r="P132" s="79"/>
      <c r="Q132" s="79"/>
      <c r="R132" s="195"/>
      <c r="S132" s="36"/>
      <c r="T132" s="10">
        <v>41089</v>
      </c>
      <c r="U132" s="30">
        <v>18</v>
      </c>
      <c r="V132" s="30">
        <v>18</v>
      </c>
      <c r="W132" s="13">
        <v>41637</v>
      </c>
      <c r="X132" s="70">
        <v>12</v>
      </c>
      <c r="Y132" s="70">
        <v>12</v>
      </c>
      <c r="Z132" s="70">
        <v>0</v>
      </c>
      <c r="AA132" s="36"/>
      <c r="AB132" s="70">
        <f>SUBTOTAL(9,X132:AA132)</f>
        <v>0</v>
      </c>
      <c r="AC132" s="18">
        <f>+V132+AB132</f>
        <v>18</v>
      </c>
      <c r="AD132" s="15">
        <f t="shared" si="19"/>
        <v>350000</v>
      </c>
      <c r="AE132" s="194"/>
      <c r="AF132" s="20">
        <v>350000</v>
      </c>
      <c r="AG132" s="20">
        <v>0</v>
      </c>
      <c r="AH132" s="52">
        <f t="shared" si="22"/>
        <v>350000</v>
      </c>
      <c r="AI132" s="21">
        <v>348543</v>
      </c>
      <c r="AJ132" s="54">
        <f t="shared" si="20"/>
        <v>99.583714285714279</v>
      </c>
      <c r="AK132" s="55">
        <f t="shared" si="15"/>
        <v>1457</v>
      </c>
    </row>
    <row r="133" spans="1:37" ht="61.5" hidden="1" customHeight="1" x14ac:dyDescent="0.25">
      <c r="A133" s="1" t="s">
        <v>10</v>
      </c>
      <c r="B133" s="13" t="s">
        <v>10</v>
      </c>
      <c r="C133" s="1" t="s">
        <v>29</v>
      </c>
      <c r="D133" s="1"/>
      <c r="E133" s="31" t="s">
        <v>139</v>
      </c>
      <c r="F133" s="1" t="s">
        <v>140</v>
      </c>
      <c r="G133" s="48" t="s">
        <v>381</v>
      </c>
      <c r="H133" s="48"/>
      <c r="I133" s="32" t="s">
        <v>260</v>
      </c>
      <c r="J133" s="58" t="s">
        <v>260</v>
      </c>
      <c r="K133" s="13">
        <v>41480</v>
      </c>
      <c r="L133" s="13">
        <v>41480</v>
      </c>
      <c r="M133" s="43"/>
      <c r="N133" s="44"/>
      <c r="O133" s="45"/>
      <c r="P133" s="46"/>
      <c r="Q133" s="44"/>
      <c r="R133" s="1"/>
      <c r="S133" s="13"/>
      <c r="T133" s="10">
        <v>41480</v>
      </c>
      <c r="U133" s="30"/>
      <c r="V133" s="30"/>
      <c r="W133" s="13">
        <v>42439</v>
      </c>
      <c r="X133" s="70">
        <v>0</v>
      </c>
      <c r="Y133" s="70">
        <v>0</v>
      </c>
      <c r="Z133" s="70">
        <v>0</v>
      </c>
      <c r="AA133" s="36">
        <v>0</v>
      </c>
      <c r="AB133" s="36">
        <v>0</v>
      </c>
      <c r="AC133" s="18">
        <v>33</v>
      </c>
      <c r="AD133" s="15">
        <f t="shared" si="19"/>
        <v>236701</v>
      </c>
      <c r="AE133" s="47"/>
      <c r="AF133" s="20">
        <v>236701</v>
      </c>
      <c r="AG133" s="20">
        <v>0</v>
      </c>
      <c r="AH133" s="52">
        <f t="shared" si="22"/>
        <v>236701</v>
      </c>
      <c r="AI133" s="55">
        <v>236701</v>
      </c>
      <c r="AJ133" s="54">
        <f t="shared" si="20"/>
        <v>100</v>
      </c>
      <c r="AK133" s="55">
        <f t="shared" si="15"/>
        <v>0</v>
      </c>
    </row>
    <row r="134" spans="1:37" ht="61.5" hidden="1" customHeight="1" x14ac:dyDescent="0.25">
      <c r="A134" s="1" t="s">
        <v>10</v>
      </c>
      <c r="B134" s="13" t="s">
        <v>10</v>
      </c>
      <c r="C134" s="13" t="s">
        <v>148</v>
      </c>
      <c r="D134" s="13"/>
      <c r="E134" s="31" t="s">
        <v>164</v>
      </c>
      <c r="F134" s="1" t="s">
        <v>165</v>
      </c>
      <c r="G134" s="48" t="s">
        <v>381</v>
      </c>
      <c r="H134" s="48"/>
      <c r="I134" s="1" t="s">
        <v>132</v>
      </c>
      <c r="J134" s="58" t="s">
        <v>132</v>
      </c>
      <c r="K134" s="34">
        <v>40053</v>
      </c>
      <c r="L134" s="34">
        <v>40078</v>
      </c>
      <c r="M134" s="79"/>
      <c r="N134" s="79"/>
      <c r="O134" s="79"/>
      <c r="P134" s="79"/>
      <c r="Q134" s="79"/>
      <c r="R134" s="20"/>
      <c r="S134" s="36"/>
      <c r="T134" s="10">
        <v>40078</v>
      </c>
      <c r="U134" s="30">
        <v>24</v>
      </c>
      <c r="V134" s="30">
        <v>28</v>
      </c>
      <c r="W134" s="13">
        <v>41201</v>
      </c>
      <c r="X134" s="79"/>
      <c r="Y134" s="79"/>
      <c r="Z134" s="79"/>
      <c r="AA134" s="79"/>
      <c r="AB134" s="79"/>
      <c r="AC134" s="18">
        <f>+V134+AB134</f>
        <v>28</v>
      </c>
      <c r="AD134" s="15">
        <f t="shared" si="19"/>
        <v>1220280</v>
      </c>
      <c r="AE134" s="25">
        <v>120000</v>
      </c>
      <c r="AF134" s="20">
        <v>1100280</v>
      </c>
      <c r="AG134" s="20">
        <v>0</v>
      </c>
      <c r="AH134" s="52">
        <f t="shared" si="22"/>
        <v>1100280</v>
      </c>
      <c r="AI134" s="21">
        <v>1004202</v>
      </c>
      <c r="AJ134" s="54">
        <f t="shared" si="20"/>
        <v>91.267859090413353</v>
      </c>
      <c r="AK134" s="55">
        <f t="shared" si="15"/>
        <v>96078</v>
      </c>
    </row>
    <row r="135" spans="1:37" ht="61.5" hidden="1" customHeight="1" x14ac:dyDescent="0.25">
      <c r="A135" s="1" t="s">
        <v>10</v>
      </c>
      <c r="B135" s="13" t="s">
        <v>10</v>
      </c>
      <c r="C135" s="13" t="s">
        <v>145</v>
      </c>
      <c r="D135" s="13"/>
      <c r="E135" s="31" t="s">
        <v>166</v>
      </c>
      <c r="F135" s="1" t="s">
        <v>167</v>
      </c>
      <c r="G135" s="48" t="s">
        <v>381</v>
      </c>
      <c r="H135" s="48"/>
      <c r="I135" s="1" t="s">
        <v>132</v>
      </c>
      <c r="J135" s="58" t="s">
        <v>132</v>
      </c>
      <c r="K135" s="34">
        <v>40154</v>
      </c>
      <c r="L135" s="34">
        <v>40225</v>
      </c>
      <c r="M135" s="79"/>
      <c r="N135" s="79"/>
      <c r="O135" s="79"/>
      <c r="P135" s="79"/>
      <c r="Q135" s="79"/>
      <c r="R135" s="20"/>
      <c r="S135" s="36"/>
      <c r="T135" s="10">
        <v>40225</v>
      </c>
      <c r="U135" s="30"/>
      <c r="V135" s="30"/>
      <c r="W135" s="13">
        <v>41187</v>
      </c>
      <c r="X135" s="79"/>
      <c r="Y135" s="79"/>
      <c r="Z135" s="79"/>
      <c r="AA135" s="79"/>
      <c r="AB135" s="79"/>
      <c r="AC135" s="18">
        <v>32</v>
      </c>
      <c r="AD135" s="15">
        <f t="shared" si="19"/>
        <v>750000</v>
      </c>
      <c r="AE135" s="194">
        <v>250000</v>
      </c>
      <c r="AF135" s="20">
        <v>500000</v>
      </c>
      <c r="AG135" s="20">
        <v>0</v>
      </c>
      <c r="AH135" s="52">
        <f t="shared" si="22"/>
        <v>500000</v>
      </c>
      <c r="AI135" s="21">
        <v>498129</v>
      </c>
      <c r="AJ135" s="54">
        <f t="shared" si="20"/>
        <v>99.625799999999998</v>
      </c>
      <c r="AK135" s="55">
        <f t="shared" si="15"/>
        <v>1871</v>
      </c>
    </row>
    <row r="136" spans="1:37" ht="61.5" hidden="1" customHeight="1" x14ac:dyDescent="0.25">
      <c r="A136" s="1" t="s">
        <v>10</v>
      </c>
      <c r="B136" s="13" t="s">
        <v>168</v>
      </c>
      <c r="C136" s="13" t="s">
        <v>168</v>
      </c>
      <c r="D136" s="13"/>
      <c r="E136" s="31" t="s">
        <v>169</v>
      </c>
      <c r="F136" s="1" t="s">
        <v>170</v>
      </c>
      <c r="G136" s="48" t="s">
        <v>381</v>
      </c>
      <c r="H136" s="48"/>
      <c r="I136" s="1" t="s">
        <v>315</v>
      </c>
      <c r="J136" s="58" t="s">
        <v>316</v>
      </c>
      <c r="K136" s="34">
        <v>40955</v>
      </c>
      <c r="L136" s="34">
        <v>40962</v>
      </c>
      <c r="M136" s="79"/>
      <c r="N136" s="79"/>
      <c r="O136" s="79"/>
      <c r="P136" s="79"/>
      <c r="Q136" s="79"/>
      <c r="R136" s="20"/>
      <c r="S136" s="36"/>
      <c r="T136" s="10">
        <v>40962</v>
      </c>
      <c r="U136" s="30"/>
      <c r="V136" s="30">
        <v>12</v>
      </c>
      <c r="W136" s="13">
        <v>41326</v>
      </c>
      <c r="X136" s="79"/>
      <c r="Y136" s="79"/>
      <c r="Z136" s="79"/>
      <c r="AA136" s="79"/>
      <c r="AB136" s="79"/>
      <c r="AC136" s="18">
        <f t="shared" ref="AC136:AC141" si="26">+V136+AB136</f>
        <v>12</v>
      </c>
      <c r="AD136" s="15">
        <f t="shared" si="19"/>
        <v>200000</v>
      </c>
      <c r="AE136" s="194"/>
      <c r="AF136" s="20">
        <v>200000</v>
      </c>
      <c r="AG136" s="20">
        <v>0</v>
      </c>
      <c r="AH136" s="52">
        <f t="shared" si="22"/>
        <v>200000</v>
      </c>
      <c r="AI136" s="21">
        <v>195796</v>
      </c>
      <c r="AJ136" s="54">
        <f t="shared" si="20"/>
        <v>97.897999999999996</v>
      </c>
      <c r="AK136" s="55">
        <f t="shared" si="15"/>
        <v>4204</v>
      </c>
    </row>
    <row r="137" spans="1:37" ht="61.5" hidden="1" customHeight="1" x14ac:dyDescent="0.25">
      <c r="A137" s="1" t="s">
        <v>10</v>
      </c>
      <c r="B137" s="13" t="s">
        <v>168</v>
      </c>
      <c r="C137" s="13" t="s">
        <v>168</v>
      </c>
      <c r="D137" s="13"/>
      <c r="E137" s="31" t="s">
        <v>171</v>
      </c>
      <c r="F137" s="1" t="s">
        <v>172</v>
      </c>
      <c r="G137" s="48" t="s">
        <v>381</v>
      </c>
      <c r="H137" s="48"/>
      <c r="I137" s="1" t="s">
        <v>315</v>
      </c>
      <c r="J137" s="58" t="s">
        <v>316</v>
      </c>
      <c r="K137" s="34">
        <v>41032</v>
      </c>
      <c r="L137" s="34">
        <v>41036</v>
      </c>
      <c r="M137" s="79"/>
      <c r="N137" s="79"/>
      <c r="O137" s="79"/>
      <c r="P137" s="79"/>
      <c r="Q137" s="79"/>
      <c r="R137" s="20"/>
      <c r="S137" s="36"/>
      <c r="T137" s="10">
        <v>41036</v>
      </c>
      <c r="U137" s="30"/>
      <c r="V137" s="30">
        <v>8</v>
      </c>
      <c r="W137" s="13">
        <v>41328</v>
      </c>
      <c r="X137" s="79"/>
      <c r="Y137" s="79"/>
      <c r="Z137" s="79"/>
      <c r="AA137" s="79"/>
      <c r="AB137" s="79"/>
      <c r="AC137" s="18">
        <f t="shared" si="26"/>
        <v>8</v>
      </c>
      <c r="AD137" s="15">
        <f t="shared" si="19"/>
        <v>200000</v>
      </c>
      <c r="AE137" s="194"/>
      <c r="AF137" s="20">
        <v>200000</v>
      </c>
      <c r="AG137" s="20">
        <v>0</v>
      </c>
      <c r="AH137" s="52">
        <f t="shared" si="22"/>
        <v>200000</v>
      </c>
      <c r="AI137" s="21">
        <v>200000</v>
      </c>
      <c r="AJ137" s="54">
        <f t="shared" si="20"/>
        <v>100</v>
      </c>
      <c r="AK137" s="55">
        <f t="shared" si="15"/>
        <v>0</v>
      </c>
    </row>
    <row r="138" spans="1:37" ht="61.5" hidden="1" customHeight="1" x14ac:dyDescent="0.25">
      <c r="A138" s="1" t="s">
        <v>10</v>
      </c>
      <c r="B138" s="13" t="s">
        <v>10</v>
      </c>
      <c r="C138" s="13" t="s">
        <v>135</v>
      </c>
      <c r="D138" s="13"/>
      <c r="E138" s="31" t="s">
        <v>173</v>
      </c>
      <c r="F138" s="1" t="s">
        <v>174</v>
      </c>
      <c r="G138" s="48" t="s">
        <v>381</v>
      </c>
      <c r="H138" s="48"/>
      <c r="I138" s="1" t="s">
        <v>51</v>
      </c>
      <c r="J138" s="58" t="s">
        <v>51</v>
      </c>
      <c r="K138" s="34">
        <v>41253</v>
      </c>
      <c r="L138" s="34">
        <v>41253</v>
      </c>
      <c r="M138" s="79"/>
      <c r="N138" s="79"/>
      <c r="O138" s="79"/>
      <c r="P138" s="79"/>
      <c r="Q138" s="79"/>
      <c r="R138" s="20"/>
      <c r="S138" s="36"/>
      <c r="T138" s="10">
        <v>41253</v>
      </c>
      <c r="U138" s="30">
        <v>24</v>
      </c>
      <c r="V138" s="30">
        <v>24</v>
      </c>
      <c r="W138" s="13">
        <v>41983</v>
      </c>
      <c r="X138" s="70">
        <v>10</v>
      </c>
      <c r="Y138" s="70">
        <v>0</v>
      </c>
      <c r="Z138" s="70">
        <v>0</v>
      </c>
      <c r="AA138" s="36">
        <v>0</v>
      </c>
      <c r="AB138" s="70">
        <f>SUBTOTAL(9,X138:AA138)</f>
        <v>0</v>
      </c>
      <c r="AC138" s="18">
        <f t="shared" si="26"/>
        <v>24</v>
      </c>
      <c r="AD138" s="15">
        <f t="shared" si="19"/>
        <v>275980</v>
      </c>
      <c r="AE138" s="60">
        <v>28000</v>
      </c>
      <c r="AF138" s="20">
        <v>247980</v>
      </c>
      <c r="AG138" s="20">
        <v>0</v>
      </c>
      <c r="AH138" s="52">
        <f t="shared" si="22"/>
        <v>247980</v>
      </c>
      <c r="AI138" s="21">
        <v>247980</v>
      </c>
      <c r="AJ138" s="54">
        <f t="shared" si="20"/>
        <v>100</v>
      </c>
      <c r="AK138" s="55">
        <f t="shared" si="15"/>
        <v>0</v>
      </c>
    </row>
    <row r="139" spans="1:37" ht="61.5" hidden="1" customHeight="1" x14ac:dyDescent="0.25">
      <c r="A139" s="1" t="s">
        <v>10</v>
      </c>
      <c r="B139" s="13" t="s">
        <v>175</v>
      </c>
      <c r="C139" s="12" t="s">
        <v>175</v>
      </c>
      <c r="D139" s="12"/>
      <c r="E139" s="31" t="s">
        <v>176</v>
      </c>
      <c r="F139" s="1" t="s">
        <v>177</v>
      </c>
      <c r="G139" s="48" t="s">
        <v>381</v>
      </c>
      <c r="H139" s="48"/>
      <c r="I139" s="1" t="s">
        <v>260</v>
      </c>
      <c r="J139" s="58" t="s">
        <v>260</v>
      </c>
      <c r="K139" s="34">
        <v>37433</v>
      </c>
      <c r="L139" s="34">
        <v>37468</v>
      </c>
      <c r="M139" s="79"/>
      <c r="N139" s="79"/>
      <c r="O139" s="79"/>
      <c r="P139" s="79"/>
      <c r="Q139" s="79"/>
      <c r="R139" s="66"/>
      <c r="S139" s="79"/>
      <c r="T139" s="10">
        <v>37468</v>
      </c>
      <c r="U139" s="30">
        <v>36</v>
      </c>
      <c r="V139" s="30">
        <v>40</v>
      </c>
      <c r="W139" s="13">
        <v>38717</v>
      </c>
      <c r="X139" s="70">
        <v>96</v>
      </c>
      <c r="Y139" s="70">
        <v>0</v>
      </c>
      <c r="Z139" s="70">
        <v>0</v>
      </c>
      <c r="AA139" s="36">
        <v>0</v>
      </c>
      <c r="AB139" s="70">
        <f>SUBTOTAL(9,X139:AA139)</f>
        <v>0</v>
      </c>
      <c r="AC139" s="18">
        <f t="shared" si="26"/>
        <v>40</v>
      </c>
      <c r="AD139" s="15">
        <f t="shared" si="19"/>
        <v>641000</v>
      </c>
      <c r="AE139" s="194"/>
      <c r="AF139" s="26">
        <v>641000</v>
      </c>
      <c r="AG139" s="26">
        <v>0</v>
      </c>
      <c r="AH139" s="52">
        <f t="shared" si="22"/>
        <v>641000</v>
      </c>
      <c r="AI139" s="21">
        <v>459799</v>
      </c>
      <c r="AJ139" s="54">
        <f t="shared" si="20"/>
        <v>71.73151326053042</v>
      </c>
      <c r="AK139" s="55">
        <f t="shared" si="15"/>
        <v>181201</v>
      </c>
    </row>
    <row r="140" spans="1:37" ht="61.5" hidden="1" customHeight="1" x14ac:dyDescent="0.25">
      <c r="A140" s="1" t="s">
        <v>10</v>
      </c>
      <c r="B140" s="1" t="s">
        <v>10</v>
      </c>
      <c r="C140" s="1" t="s">
        <v>138</v>
      </c>
      <c r="D140" s="1"/>
      <c r="E140" s="31" t="s">
        <v>182</v>
      </c>
      <c r="F140" s="1" t="s">
        <v>183</v>
      </c>
      <c r="G140" s="48" t="s">
        <v>381</v>
      </c>
      <c r="H140" s="48"/>
      <c r="I140" s="1" t="s">
        <v>260</v>
      </c>
      <c r="J140" s="58" t="s">
        <v>260</v>
      </c>
      <c r="K140" s="34">
        <v>41145</v>
      </c>
      <c r="L140" s="34">
        <v>41145</v>
      </c>
      <c r="M140" s="79"/>
      <c r="N140" s="79"/>
      <c r="O140" s="79"/>
      <c r="P140" s="79"/>
      <c r="Q140" s="79"/>
      <c r="R140" s="79"/>
      <c r="S140" s="79"/>
      <c r="T140" s="10">
        <v>41145</v>
      </c>
      <c r="U140" s="30"/>
      <c r="V140" s="30">
        <v>14</v>
      </c>
      <c r="W140" s="13">
        <v>41577</v>
      </c>
      <c r="X140" s="70"/>
      <c r="Y140" s="70"/>
      <c r="Z140" s="70"/>
      <c r="AA140" s="36"/>
      <c r="AB140" s="70">
        <f>SUBTOTAL(9,X140:AA140)</f>
        <v>0</v>
      </c>
      <c r="AC140" s="18">
        <f t="shared" si="26"/>
        <v>14</v>
      </c>
      <c r="AD140" s="15">
        <f t="shared" si="19"/>
        <v>20000</v>
      </c>
      <c r="AE140" s="194"/>
      <c r="AF140" s="25">
        <v>20000</v>
      </c>
      <c r="AG140" s="25">
        <v>0</v>
      </c>
      <c r="AH140" s="52">
        <f t="shared" si="22"/>
        <v>20000</v>
      </c>
      <c r="AI140" s="61">
        <v>18614</v>
      </c>
      <c r="AJ140" s="54">
        <f t="shared" si="20"/>
        <v>93.07</v>
      </c>
      <c r="AK140" s="55">
        <f t="shared" si="15"/>
        <v>1386</v>
      </c>
    </row>
    <row r="141" spans="1:37" ht="61.5" hidden="1" customHeight="1" x14ac:dyDescent="0.25">
      <c r="A141" s="76" t="s">
        <v>10</v>
      </c>
      <c r="B141" s="76" t="s">
        <v>10</v>
      </c>
      <c r="C141" s="76" t="s">
        <v>24</v>
      </c>
      <c r="D141" s="76"/>
      <c r="E141" s="130" t="s">
        <v>193</v>
      </c>
      <c r="F141" s="76" t="s">
        <v>194</v>
      </c>
      <c r="G141" s="147" t="s">
        <v>381</v>
      </c>
      <c r="H141" s="48"/>
      <c r="I141" s="1" t="s">
        <v>315</v>
      </c>
      <c r="J141" s="58" t="s">
        <v>288</v>
      </c>
      <c r="K141" s="144">
        <v>41619</v>
      </c>
      <c r="L141" s="34">
        <v>41619</v>
      </c>
      <c r="M141" s="79"/>
      <c r="N141" s="79"/>
      <c r="O141" s="79"/>
      <c r="P141" s="79"/>
      <c r="Q141" s="79"/>
      <c r="R141" s="79"/>
      <c r="S141" s="79"/>
      <c r="T141" s="10">
        <v>41619</v>
      </c>
      <c r="U141" s="30">
        <v>12</v>
      </c>
      <c r="V141" s="30">
        <v>18</v>
      </c>
      <c r="W141" s="13">
        <v>42166</v>
      </c>
      <c r="X141" s="70">
        <v>3</v>
      </c>
      <c r="Y141" s="70">
        <v>0</v>
      </c>
      <c r="Z141" s="70">
        <v>0</v>
      </c>
      <c r="AA141" s="36">
        <v>0</v>
      </c>
      <c r="AB141" s="70">
        <f>SUBTOTAL(9,X141:AA141)</f>
        <v>0</v>
      </c>
      <c r="AC141" s="18">
        <f t="shared" si="26"/>
        <v>18</v>
      </c>
      <c r="AD141" s="15">
        <f t="shared" si="19"/>
        <v>250000</v>
      </c>
      <c r="AE141" s="194"/>
      <c r="AF141" s="139">
        <v>250000</v>
      </c>
      <c r="AG141" s="139">
        <v>0</v>
      </c>
      <c r="AH141" s="140">
        <f t="shared" si="22"/>
        <v>250000</v>
      </c>
      <c r="AI141" s="148">
        <v>240333</v>
      </c>
      <c r="AJ141" s="141">
        <f t="shared" si="20"/>
        <v>96.133200000000002</v>
      </c>
      <c r="AK141" s="142">
        <f t="shared" si="15"/>
        <v>9667</v>
      </c>
    </row>
    <row r="142" spans="1:37" ht="61.5" hidden="1" customHeight="1" x14ac:dyDescent="0.25">
      <c r="A142" s="10" t="s">
        <v>10</v>
      </c>
      <c r="B142" s="10" t="s">
        <v>10</v>
      </c>
      <c r="C142" s="1" t="s">
        <v>10</v>
      </c>
      <c r="D142" s="12"/>
      <c r="E142" s="31" t="s">
        <v>90</v>
      </c>
      <c r="F142" s="32" t="s">
        <v>603</v>
      </c>
      <c r="G142" s="32" t="s">
        <v>381</v>
      </c>
      <c r="H142" s="31" t="s">
        <v>453</v>
      </c>
      <c r="I142" s="1" t="s">
        <v>73</v>
      </c>
      <c r="J142" s="32" t="s">
        <v>73</v>
      </c>
      <c r="K142" s="11">
        <v>43467</v>
      </c>
      <c r="L142" s="115"/>
      <c r="M142" s="189"/>
      <c r="N142" s="189"/>
      <c r="O142" s="189"/>
      <c r="P142" s="189"/>
      <c r="Q142" s="189"/>
      <c r="R142" s="192"/>
      <c r="S142" s="192"/>
      <c r="T142" s="10"/>
      <c r="U142" s="10"/>
      <c r="V142" s="19"/>
      <c r="W142" s="10">
        <v>44196</v>
      </c>
      <c r="X142" s="115"/>
      <c r="Y142" s="115"/>
      <c r="Z142" s="115"/>
      <c r="AA142" s="115"/>
      <c r="AB142" s="115"/>
      <c r="AC142" s="115"/>
      <c r="AD142" s="115"/>
      <c r="AE142" s="80"/>
      <c r="AF142" s="115">
        <v>492692</v>
      </c>
      <c r="AG142" s="115"/>
      <c r="AH142" s="175">
        <v>498361</v>
      </c>
      <c r="AI142" s="175">
        <v>444818.36</v>
      </c>
      <c r="AJ142" s="80">
        <f t="shared" ref="AJ142:AJ149" si="27">+AI142/AH142*100</f>
        <v>89.256254000614007</v>
      </c>
      <c r="AK142" s="175">
        <f t="shared" ref="AK142:AK180" si="28">+AH142-AI142</f>
        <v>53542.640000000014</v>
      </c>
    </row>
    <row r="143" spans="1:37" ht="61.5" hidden="1" customHeight="1" x14ac:dyDescent="0.25">
      <c r="A143" s="162" t="s">
        <v>10</v>
      </c>
      <c r="B143" s="17" t="s">
        <v>10</v>
      </c>
      <c r="C143" s="168" t="s">
        <v>150</v>
      </c>
      <c r="D143" s="187"/>
      <c r="E143" s="163" t="s">
        <v>600</v>
      </c>
      <c r="F143" s="57" t="s">
        <v>605</v>
      </c>
      <c r="G143" s="51" t="s">
        <v>381</v>
      </c>
      <c r="H143" s="163" t="s">
        <v>598</v>
      </c>
      <c r="I143" s="56" t="s">
        <v>260</v>
      </c>
      <c r="J143" s="51" t="s">
        <v>599</v>
      </c>
      <c r="K143" s="41">
        <v>43613</v>
      </c>
      <c r="L143" s="97"/>
      <c r="M143" s="83"/>
      <c r="N143" s="83"/>
      <c r="O143" s="83"/>
      <c r="P143" s="83"/>
      <c r="Q143" s="83"/>
      <c r="R143" s="84"/>
      <c r="S143" s="84"/>
      <c r="T143" s="17"/>
      <c r="U143" s="17"/>
      <c r="V143" s="18">
        <v>6</v>
      </c>
      <c r="W143" s="17">
        <v>43797</v>
      </c>
      <c r="X143" s="97"/>
      <c r="Y143" s="97"/>
      <c r="Z143" s="97"/>
      <c r="AA143" s="97"/>
      <c r="AB143" s="97"/>
      <c r="AC143" s="97"/>
      <c r="AD143" s="97"/>
      <c r="AE143" s="54"/>
      <c r="AF143" s="97">
        <v>17880</v>
      </c>
      <c r="AG143" s="97">
        <v>6610.47</v>
      </c>
      <c r="AH143" s="97">
        <f>+AF143-AG143</f>
        <v>11269.529999999999</v>
      </c>
      <c r="AI143" s="97">
        <v>11269.53</v>
      </c>
      <c r="AJ143" s="54">
        <f t="shared" si="27"/>
        <v>100.00000000000003</v>
      </c>
      <c r="AK143" s="97">
        <f t="shared" si="28"/>
        <v>0</v>
      </c>
    </row>
    <row r="144" spans="1:37" ht="61.5" hidden="1" customHeight="1" x14ac:dyDescent="0.25">
      <c r="A144" s="91" t="s">
        <v>10</v>
      </c>
      <c r="B144" s="10" t="s">
        <v>10</v>
      </c>
      <c r="C144" s="82" t="s">
        <v>24</v>
      </c>
      <c r="D144" s="89"/>
      <c r="E144" s="31" t="s">
        <v>601</v>
      </c>
      <c r="F144" s="32" t="s">
        <v>595</v>
      </c>
      <c r="G144" s="51" t="s">
        <v>381</v>
      </c>
      <c r="H144" s="31" t="s">
        <v>596</v>
      </c>
      <c r="I144" s="1" t="s">
        <v>63</v>
      </c>
      <c r="J144" s="58" t="s">
        <v>597</v>
      </c>
      <c r="K144" s="11">
        <v>43434</v>
      </c>
      <c r="L144" s="62"/>
      <c r="M144" s="83"/>
      <c r="N144" s="83"/>
      <c r="O144" s="83"/>
      <c r="P144" s="83"/>
      <c r="Q144" s="83"/>
      <c r="R144" s="84"/>
      <c r="S144" s="84"/>
      <c r="T144" s="10"/>
      <c r="U144" s="10"/>
      <c r="V144" s="18">
        <v>6</v>
      </c>
      <c r="W144" s="10">
        <v>43615</v>
      </c>
      <c r="X144" s="62">
        <v>12</v>
      </c>
      <c r="Y144" s="62"/>
      <c r="Z144" s="62"/>
      <c r="AA144" s="62"/>
      <c r="AB144" s="62"/>
      <c r="AC144" s="62"/>
      <c r="AD144" s="62"/>
      <c r="AE144" s="80"/>
      <c r="AF144" s="62">
        <v>20000</v>
      </c>
      <c r="AG144" s="62">
        <v>12372.2</v>
      </c>
      <c r="AH144" s="62">
        <f>+AF144-AG144</f>
        <v>7627.7999999999993</v>
      </c>
      <c r="AI144" s="62">
        <v>7627.8</v>
      </c>
      <c r="AJ144" s="80">
        <f t="shared" si="27"/>
        <v>100.00000000000003</v>
      </c>
      <c r="AK144" s="62">
        <f t="shared" si="28"/>
        <v>0</v>
      </c>
    </row>
    <row r="145" spans="1:38" ht="61.5" hidden="1" customHeight="1" x14ac:dyDescent="0.25">
      <c r="A145" s="91" t="s">
        <v>10</v>
      </c>
      <c r="B145" s="10" t="s">
        <v>10</v>
      </c>
      <c r="C145" s="82" t="s">
        <v>419</v>
      </c>
      <c r="D145" s="89"/>
      <c r="E145" s="31" t="s">
        <v>602</v>
      </c>
      <c r="F145" s="32" t="s">
        <v>592</v>
      </c>
      <c r="G145" s="51" t="s">
        <v>381</v>
      </c>
      <c r="H145" s="31" t="s">
        <v>593</v>
      </c>
      <c r="I145" s="32" t="s">
        <v>274</v>
      </c>
      <c r="J145" s="13" t="s">
        <v>594</v>
      </c>
      <c r="K145" s="11">
        <v>43388</v>
      </c>
      <c r="L145" s="62"/>
      <c r="M145" s="83"/>
      <c r="N145" s="83"/>
      <c r="O145" s="83"/>
      <c r="P145" s="83"/>
      <c r="Q145" s="83"/>
      <c r="R145" s="84"/>
      <c r="S145" s="84"/>
      <c r="T145" s="10"/>
      <c r="U145" s="10"/>
      <c r="V145" s="18">
        <v>6</v>
      </c>
      <c r="W145" s="114">
        <v>43570</v>
      </c>
      <c r="X145" s="62"/>
      <c r="Y145" s="62"/>
      <c r="Z145" s="62"/>
      <c r="AA145" s="62"/>
      <c r="AB145" s="62"/>
      <c r="AC145" s="62"/>
      <c r="AD145" s="62"/>
      <c r="AE145" s="80"/>
      <c r="AF145" s="62">
        <v>19487.93</v>
      </c>
      <c r="AG145" s="80"/>
      <c r="AH145" s="62">
        <v>19487.93</v>
      </c>
      <c r="AI145" s="62">
        <v>19487.93</v>
      </c>
      <c r="AJ145" s="80">
        <f t="shared" si="27"/>
        <v>100</v>
      </c>
      <c r="AK145" s="62">
        <f t="shared" si="28"/>
        <v>0</v>
      </c>
    </row>
    <row r="146" spans="1:38" ht="61.5" hidden="1" customHeight="1" x14ac:dyDescent="0.25">
      <c r="A146" s="91" t="s">
        <v>10</v>
      </c>
      <c r="B146" s="10" t="s">
        <v>10</v>
      </c>
      <c r="C146" s="82" t="s">
        <v>10</v>
      </c>
      <c r="D146" s="89"/>
      <c r="E146" s="31" t="s">
        <v>90</v>
      </c>
      <c r="F146" s="32" t="s">
        <v>497</v>
      </c>
      <c r="G146" s="51" t="s">
        <v>381</v>
      </c>
      <c r="H146" s="31" t="s">
        <v>453</v>
      </c>
      <c r="I146" s="9" t="s">
        <v>73</v>
      </c>
      <c r="J146" s="10" t="s">
        <v>73</v>
      </c>
      <c r="K146" s="11">
        <v>43102</v>
      </c>
      <c r="L146" s="62"/>
      <c r="M146" s="83"/>
      <c r="N146" s="83"/>
      <c r="O146" s="83"/>
      <c r="P146" s="83"/>
      <c r="Q146" s="83"/>
      <c r="R146" s="84"/>
      <c r="S146" s="84"/>
      <c r="T146" s="10"/>
      <c r="U146" s="10"/>
      <c r="V146" s="18">
        <v>24</v>
      </c>
      <c r="W146" s="10">
        <v>43830</v>
      </c>
      <c r="X146" s="10"/>
      <c r="Y146" s="10"/>
      <c r="Z146" s="10"/>
      <c r="AA146" s="10"/>
      <c r="AB146" s="62"/>
      <c r="AC146" s="62"/>
      <c r="AD146" s="79"/>
      <c r="AE146" s="62"/>
      <c r="AF146" s="62">
        <v>501384</v>
      </c>
      <c r="AG146" s="62">
        <v>801.13</v>
      </c>
      <c r="AH146" s="62">
        <f t="shared" ref="AH146:AH158" si="29">+AF146-AG146</f>
        <v>500582.87</v>
      </c>
      <c r="AI146" s="62">
        <v>500582.87</v>
      </c>
      <c r="AJ146" s="80">
        <f t="shared" si="27"/>
        <v>100</v>
      </c>
      <c r="AK146" s="62">
        <f t="shared" si="28"/>
        <v>0</v>
      </c>
    </row>
    <row r="147" spans="1:38" ht="61.5" hidden="1" customHeight="1" x14ac:dyDescent="0.25">
      <c r="A147" s="10" t="s">
        <v>10</v>
      </c>
      <c r="B147" s="10" t="s">
        <v>10</v>
      </c>
      <c r="C147" s="1" t="s">
        <v>419</v>
      </c>
      <c r="D147" s="48"/>
      <c r="E147" s="31" t="s">
        <v>499</v>
      </c>
      <c r="F147" s="1" t="s">
        <v>477</v>
      </c>
      <c r="G147" s="89" t="s">
        <v>381</v>
      </c>
      <c r="H147" s="31" t="s">
        <v>478</v>
      </c>
      <c r="I147" s="32" t="s">
        <v>274</v>
      </c>
      <c r="J147" s="51" t="s">
        <v>422</v>
      </c>
      <c r="K147" s="10">
        <v>42989</v>
      </c>
      <c r="L147" s="9"/>
      <c r="M147" s="10"/>
      <c r="N147" s="11"/>
      <c r="O147" s="62"/>
      <c r="P147" s="83"/>
      <c r="Q147" s="83"/>
      <c r="R147" s="83"/>
      <c r="S147" s="83"/>
      <c r="T147" s="83"/>
      <c r="U147" s="84"/>
      <c r="V147" s="18"/>
      <c r="W147" s="10">
        <v>43354</v>
      </c>
      <c r="X147" s="10"/>
      <c r="Y147" s="10"/>
      <c r="Z147" s="10"/>
      <c r="AA147" s="10"/>
      <c r="AB147" s="10"/>
      <c r="AC147" s="10"/>
      <c r="AD147" s="62"/>
      <c r="AE147" s="62"/>
      <c r="AF147" s="62">
        <v>15930</v>
      </c>
      <c r="AG147" s="79"/>
      <c r="AH147" s="62">
        <f t="shared" si="29"/>
        <v>15930</v>
      </c>
      <c r="AI147" s="62">
        <v>0</v>
      </c>
      <c r="AJ147" s="80">
        <f t="shared" si="27"/>
        <v>0</v>
      </c>
      <c r="AK147" s="62">
        <f t="shared" si="28"/>
        <v>15930</v>
      </c>
    </row>
    <row r="148" spans="1:38" ht="61.5" hidden="1" customHeight="1" x14ac:dyDescent="0.25">
      <c r="A148" s="10" t="s">
        <v>10</v>
      </c>
      <c r="B148" s="10" t="s">
        <v>10</v>
      </c>
      <c r="C148" s="1" t="s">
        <v>29</v>
      </c>
      <c r="D148" s="48"/>
      <c r="E148" s="31" t="s">
        <v>500</v>
      </c>
      <c r="F148" s="1" t="s">
        <v>476</v>
      </c>
      <c r="G148" s="89" t="s">
        <v>381</v>
      </c>
      <c r="H148" s="31" t="s">
        <v>479</v>
      </c>
      <c r="I148" s="32" t="s">
        <v>274</v>
      </c>
      <c r="J148" s="51" t="s">
        <v>422</v>
      </c>
      <c r="K148" s="10">
        <v>42985</v>
      </c>
      <c r="L148" s="9"/>
      <c r="M148" s="10"/>
      <c r="N148" s="11"/>
      <c r="O148" s="62"/>
      <c r="P148" s="83"/>
      <c r="Q148" s="83"/>
      <c r="R148" s="83"/>
      <c r="S148" s="83"/>
      <c r="T148" s="83"/>
      <c r="U148" s="84"/>
      <c r="V148" s="18"/>
      <c r="W148" s="10">
        <v>43350</v>
      </c>
      <c r="X148" s="10"/>
      <c r="Y148" s="10"/>
      <c r="Z148" s="10"/>
      <c r="AA148" s="10"/>
      <c r="AB148" s="10"/>
      <c r="AC148" s="10"/>
      <c r="AD148" s="62"/>
      <c r="AE148" s="62"/>
      <c r="AF148" s="62">
        <v>14985</v>
      </c>
      <c r="AG148" s="79"/>
      <c r="AH148" s="62">
        <f t="shared" si="29"/>
        <v>14985</v>
      </c>
      <c r="AI148" s="62">
        <v>0</v>
      </c>
      <c r="AJ148" s="80">
        <f t="shared" si="27"/>
        <v>0</v>
      </c>
      <c r="AK148" s="62">
        <f t="shared" si="28"/>
        <v>14985</v>
      </c>
    </row>
    <row r="149" spans="1:38" ht="61.5" hidden="1" customHeight="1" x14ac:dyDescent="0.25">
      <c r="A149" s="10" t="s">
        <v>10</v>
      </c>
      <c r="B149" s="10" t="s">
        <v>10</v>
      </c>
      <c r="C149" s="1" t="s">
        <v>10</v>
      </c>
      <c r="D149" s="48"/>
      <c r="E149" s="31" t="s">
        <v>90</v>
      </c>
      <c r="F149" s="1" t="s">
        <v>441</v>
      </c>
      <c r="G149" s="89" t="s">
        <v>381</v>
      </c>
      <c r="H149" s="31" t="s">
        <v>453</v>
      </c>
      <c r="I149" s="32" t="s">
        <v>73</v>
      </c>
      <c r="J149" s="58" t="s">
        <v>73</v>
      </c>
      <c r="K149" s="10">
        <v>42738</v>
      </c>
      <c r="L149" s="9"/>
      <c r="M149" s="10"/>
      <c r="N149" s="11"/>
      <c r="O149" s="81"/>
      <c r="P149" s="81"/>
      <c r="Q149" s="2"/>
      <c r="R149" s="2"/>
      <c r="S149" s="2"/>
      <c r="T149" s="2"/>
      <c r="U149" s="2"/>
      <c r="V149" s="18"/>
      <c r="W149" s="10">
        <v>43465</v>
      </c>
      <c r="X149" s="2"/>
      <c r="Y149" s="10"/>
      <c r="Z149" s="10"/>
      <c r="AA149" s="10"/>
      <c r="AB149" s="10"/>
      <c r="AC149" s="10"/>
      <c r="AD149" s="79">
        <f>+AE149+AF149</f>
        <v>502111</v>
      </c>
      <c r="AE149" s="79"/>
      <c r="AF149" s="62">
        <v>502111</v>
      </c>
      <c r="AG149" s="62">
        <v>65880.27</v>
      </c>
      <c r="AH149" s="62">
        <f t="shared" si="29"/>
        <v>436230.73</v>
      </c>
      <c r="AI149" s="62">
        <v>436230.73</v>
      </c>
      <c r="AJ149" s="80">
        <f t="shared" si="27"/>
        <v>100</v>
      </c>
      <c r="AK149" s="62">
        <f t="shared" si="28"/>
        <v>0</v>
      </c>
    </row>
    <row r="150" spans="1:38" ht="61.5" hidden="1" customHeight="1" x14ac:dyDescent="0.25">
      <c r="A150" s="1" t="s">
        <v>10</v>
      </c>
      <c r="B150" s="1" t="s">
        <v>10</v>
      </c>
      <c r="C150" s="1" t="s">
        <v>10</v>
      </c>
      <c r="D150" s="48"/>
      <c r="E150" s="31" t="s">
        <v>90</v>
      </c>
      <c r="F150" s="1" t="s">
        <v>231</v>
      </c>
      <c r="G150" s="48" t="s">
        <v>381</v>
      </c>
      <c r="H150" s="64"/>
      <c r="I150" s="51" t="s">
        <v>73</v>
      </c>
      <c r="J150" s="51" t="s">
        <v>73</v>
      </c>
      <c r="K150" s="34">
        <v>42011</v>
      </c>
      <c r="L150" s="13">
        <v>42011</v>
      </c>
      <c r="M150" s="36"/>
      <c r="N150" s="79"/>
      <c r="O150" s="2"/>
      <c r="P150" s="2"/>
      <c r="Q150" s="2"/>
      <c r="R150" s="94"/>
      <c r="S150" s="29"/>
      <c r="T150" s="29">
        <v>42011</v>
      </c>
      <c r="U150" s="37">
        <v>24</v>
      </c>
      <c r="V150" s="37">
        <v>24</v>
      </c>
      <c r="W150" s="13">
        <v>42735</v>
      </c>
      <c r="X150" s="19">
        <v>0</v>
      </c>
      <c r="Y150" s="19">
        <v>0</v>
      </c>
      <c r="Z150" s="19">
        <v>0</v>
      </c>
      <c r="AA150" s="19">
        <v>0</v>
      </c>
      <c r="AB150" s="63">
        <f>SUM(X150:AA150)</f>
        <v>0</v>
      </c>
      <c r="AC150" s="19">
        <f>+V150+AB150</f>
        <v>24</v>
      </c>
      <c r="AD150" s="26">
        <f t="shared" ref="AD150:AD158" si="30">+AE150+AH150</f>
        <v>306951</v>
      </c>
      <c r="AE150" s="60"/>
      <c r="AF150" s="26">
        <v>308028</v>
      </c>
      <c r="AG150" s="26">
        <v>1077</v>
      </c>
      <c r="AH150" s="16">
        <f t="shared" si="29"/>
        <v>306951</v>
      </c>
      <c r="AI150" s="61">
        <v>303488</v>
      </c>
      <c r="AJ150" s="80">
        <f t="shared" ref="AJ150:AJ158" si="31">AI150/AH150*100</f>
        <v>98.871806900775695</v>
      </c>
      <c r="AK150" s="55">
        <f t="shared" si="28"/>
        <v>3463</v>
      </c>
    </row>
    <row r="151" spans="1:38" ht="61.5" hidden="1" customHeight="1" x14ac:dyDescent="0.25">
      <c r="A151" s="1" t="s">
        <v>10</v>
      </c>
      <c r="B151" s="1" t="s">
        <v>10</v>
      </c>
      <c r="C151" s="1" t="s">
        <v>10</v>
      </c>
      <c r="D151" s="48"/>
      <c r="E151" s="31" t="s">
        <v>90</v>
      </c>
      <c r="F151" s="1" t="s">
        <v>243</v>
      </c>
      <c r="G151" s="48" t="s">
        <v>381</v>
      </c>
      <c r="H151" s="31" t="s">
        <v>453</v>
      </c>
      <c r="I151" s="32" t="s">
        <v>73</v>
      </c>
      <c r="J151" s="51" t="s">
        <v>73</v>
      </c>
      <c r="K151" s="34">
        <v>42391</v>
      </c>
      <c r="L151" s="34">
        <v>42391</v>
      </c>
      <c r="M151" s="36"/>
      <c r="N151" s="79"/>
      <c r="O151" s="2"/>
      <c r="P151" s="2"/>
      <c r="Q151" s="2"/>
      <c r="R151" s="94"/>
      <c r="S151" s="29"/>
      <c r="T151" s="29">
        <v>42391</v>
      </c>
      <c r="U151" s="95"/>
      <c r="V151" s="95"/>
      <c r="W151" s="13">
        <v>43100</v>
      </c>
      <c r="X151" s="19">
        <v>0</v>
      </c>
      <c r="Y151" s="19">
        <v>0</v>
      </c>
      <c r="Z151" s="19">
        <v>0</v>
      </c>
      <c r="AA151" s="19">
        <v>0</v>
      </c>
      <c r="AB151" s="63">
        <f>SUM(X151:AA151)</f>
        <v>0</v>
      </c>
      <c r="AC151" s="19">
        <f>+V151+AB151</f>
        <v>0</v>
      </c>
      <c r="AD151" s="26">
        <f t="shared" si="30"/>
        <v>485457</v>
      </c>
      <c r="AE151" s="60"/>
      <c r="AF151" s="26">
        <v>503777</v>
      </c>
      <c r="AG151" s="26">
        <v>18320</v>
      </c>
      <c r="AH151" s="16">
        <f t="shared" si="29"/>
        <v>485457</v>
      </c>
      <c r="AI151" s="61">
        <v>468575</v>
      </c>
      <c r="AJ151" s="80">
        <f t="shared" si="31"/>
        <v>96.522452040036498</v>
      </c>
      <c r="AK151" s="55">
        <f t="shared" si="28"/>
        <v>16882</v>
      </c>
    </row>
    <row r="152" spans="1:38" ht="61.5" hidden="1" customHeight="1" x14ac:dyDescent="0.25">
      <c r="A152" s="12" t="s">
        <v>10</v>
      </c>
      <c r="B152" s="12" t="s">
        <v>10</v>
      </c>
      <c r="C152" s="12" t="s">
        <v>29</v>
      </c>
      <c r="D152" s="12"/>
      <c r="E152" s="31" t="s">
        <v>90</v>
      </c>
      <c r="F152" s="1" t="s">
        <v>91</v>
      </c>
      <c r="G152" s="23" t="s">
        <v>381</v>
      </c>
      <c r="H152" s="23"/>
      <c r="I152" s="1" t="s">
        <v>73</v>
      </c>
      <c r="J152" s="58" t="s">
        <v>260</v>
      </c>
      <c r="K152" s="10">
        <v>35431</v>
      </c>
      <c r="L152" s="10">
        <v>35431</v>
      </c>
      <c r="M152" s="9" t="s">
        <v>55</v>
      </c>
      <c r="N152" s="10" t="s">
        <v>55</v>
      </c>
      <c r="O152" s="11">
        <v>35735</v>
      </c>
      <c r="P152" s="12" t="s">
        <v>55</v>
      </c>
      <c r="Q152" s="13" t="s">
        <v>55</v>
      </c>
      <c r="R152" s="12"/>
      <c r="S152" s="10"/>
      <c r="T152" s="10">
        <v>35735</v>
      </c>
      <c r="U152" s="19"/>
      <c r="V152" s="19"/>
      <c r="W152" s="10">
        <v>41018</v>
      </c>
      <c r="X152" s="70">
        <v>0</v>
      </c>
      <c r="Y152" s="70">
        <v>0</v>
      </c>
      <c r="Z152" s="70">
        <v>0</v>
      </c>
      <c r="AA152" s="36">
        <v>0</v>
      </c>
      <c r="AB152" s="36">
        <f>SUBTOTAL(9,X152:AA152)</f>
        <v>0</v>
      </c>
      <c r="AC152" s="18">
        <v>180</v>
      </c>
      <c r="AD152" s="15">
        <f t="shared" si="30"/>
        <v>1140622</v>
      </c>
      <c r="AE152" s="26"/>
      <c r="AF152" s="16">
        <v>1140622</v>
      </c>
      <c r="AG152" s="16">
        <v>0</v>
      </c>
      <c r="AH152" s="52">
        <f t="shared" si="29"/>
        <v>1140622</v>
      </c>
      <c r="AI152" s="55">
        <v>1053934</v>
      </c>
      <c r="AJ152" s="54">
        <f t="shared" si="31"/>
        <v>92.399936175174602</v>
      </c>
      <c r="AK152" s="55">
        <f t="shared" si="28"/>
        <v>86688</v>
      </c>
    </row>
    <row r="153" spans="1:38" ht="61.5" hidden="1" customHeight="1" x14ac:dyDescent="0.25">
      <c r="A153" s="1" t="s">
        <v>10</v>
      </c>
      <c r="B153" s="1" t="s">
        <v>10</v>
      </c>
      <c r="C153" s="13" t="s">
        <v>29</v>
      </c>
      <c r="D153" s="13"/>
      <c r="E153" s="31" t="s">
        <v>90</v>
      </c>
      <c r="F153" s="1" t="s">
        <v>103</v>
      </c>
      <c r="G153" s="23" t="s">
        <v>381</v>
      </c>
      <c r="H153" s="23"/>
      <c r="I153" s="1" t="s">
        <v>73</v>
      </c>
      <c r="J153" s="58" t="s">
        <v>260</v>
      </c>
      <c r="K153" s="13">
        <v>40695</v>
      </c>
      <c r="L153" s="13">
        <v>40695</v>
      </c>
      <c r="M153" s="23"/>
      <c r="N153" s="13"/>
      <c r="O153" s="13"/>
      <c r="P153" s="1"/>
      <c r="Q153" s="13"/>
      <c r="R153" s="1"/>
      <c r="S153" s="13"/>
      <c r="T153" s="10">
        <v>40695</v>
      </c>
      <c r="U153" s="30"/>
      <c r="V153" s="30"/>
      <c r="W153" s="13">
        <v>41257</v>
      </c>
      <c r="X153" s="70">
        <v>0</v>
      </c>
      <c r="Y153" s="70">
        <v>0</v>
      </c>
      <c r="Z153" s="70">
        <v>0</v>
      </c>
      <c r="AA153" s="36">
        <v>0</v>
      </c>
      <c r="AB153" s="36">
        <v>0</v>
      </c>
      <c r="AC153" s="18">
        <v>18</v>
      </c>
      <c r="AD153" s="15">
        <f t="shared" si="30"/>
        <v>300000</v>
      </c>
      <c r="AE153" s="25"/>
      <c r="AF153" s="16">
        <v>300000</v>
      </c>
      <c r="AG153" s="16">
        <v>0</v>
      </c>
      <c r="AH153" s="52">
        <f t="shared" si="29"/>
        <v>300000</v>
      </c>
      <c r="AI153" s="21">
        <v>299695</v>
      </c>
      <c r="AJ153" s="54">
        <f t="shared" si="31"/>
        <v>99.898333333333341</v>
      </c>
      <c r="AK153" s="55">
        <f t="shared" si="28"/>
        <v>305</v>
      </c>
    </row>
    <row r="154" spans="1:38" ht="61.5" hidden="1" customHeight="1" x14ac:dyDescent="0.25">
      <c r="A154" s="1" t="s">
        <v>10</v>
      </c>
      <c r="B154" s="1" t="s">
        <v>10</v>
      </c>
      <c r="C154" s="1" t="s">
        <v>29</v>
      </c>
      <c r="D154" s="1"/>
      <c r="E154" s="31" t="s">
        <v>90</v>
      </c>
      <c r="F154" s="1" t="s">
        <v>180</v>
      </c>
      <c r="G154" s="48" t="s">
        <v>381</v>
      </c>
      <c r="H154" s="48"/>
      <c r="I154" s="1" t="s">
        <v>73</v>
      </c>
      <c r="J154" s="48" t="s">
        <v>73</v>
      </c>
      <c r="K154" s="34">
        <v>40933</v>
      </c>
      <c r="L154" s="34">
        <v>40933</v>
      </c>
      <c r="M154" s="79"/>
      <c r="N154" s="79"/>
      <c r="O154" s="79"/>
      <c r="P154" s="79"/>
      <c r="Q154" s="79"/>
      <c r="R154" s="193"/>
      <c r="S154" s="79"/>
      <c r="T154" s="10">
        <v>40933</v>
      </c>
      <c r="U154" s="30"/>
      <c r="V154" s="30">
        <v>23</v>
      </c>
      <c r="W154" s="13">
        <v>41627</v>
      </c>
      <c r="X154" s="70"/>
      <c r="Y154" s="70"/>
      <c r="Z154" s="70"/>
      <c r="AA154" s="36"/>
      <c r="AB154" s="70">
        <f>SUBTOTAL(9,X154:AA154)</f>
        <v>0</v>
      </c>
      <c r="AC154" s="18">
        <f>+V154+AB154</f>
        <v>23</v>
      </c>
      <c r="AD154" s="15">
        <f t="shared" si="30"/>
        <v>327827</v>
      </c>
      <c r="AE154" s="194"/>
      <c r="AF154" s="25">
        <v>327827</v>
      </c>
      <c r="AG154" s="25">
        <v>0</v>
      </c>
      <c r="AH154" s="52">
        <f t="shared" si="29"/>
        <v>327827</v>
      </c>
      <c r="AI154" s="61">
        <v>325262</v>
      </c>
      <c r="AJ154" s="54">
        <f t="shared" si="31"/>
        <v>99.217575123464513</v>
      </c>
      <c r="AK154" s="55">
        <f t="shared" si="28"/>
        <v>2565</v>
      </c>
    </row>
    <row r="155" spans="1:38" ht="61.5" hidden="1" customHeight="1" x14ac:dyDescent="0.25">
      <c r="A155" s="1" t="s">
        <v>10</v>
      </c>
      <c r="B155" s="1" t="s">
        <v>10</v>
      </c>
      <c r="C155" s="1" t="s">
        <v>29</v>
      </c>
      <c r="D155" s="1"/>
      <c r="E155" s="31" t="s">
        <v>90</v>
      </c>
      <c r="F155" s="1" t="s">
        <v>181</v>
      </c>
      <c r="G155" s="48" t="s">
        <v>381</v>
      </c>
      <c r="H155" s="48"/>
      <c r="I155" s="1" t="s">
        <v>73</v>
      </c>
      <c r="J155" s="48" t="s">
        <v>73</v>
      </c>
      <c r="K155" s="34">
        <v>41281</v>
      </c>
      <c r="L155" s="34">
        <v>41281</v>
      </c>
      <c r="M155" s="79"/>
      <c r="N155" s="79"/>
      <c r="O155" s="79"/>
      <c r="P155" s="79"/>
      <c r="Q155" s="79"/>
      <c r="R155" s="79"/>
      <c r="S155" s="79"/>
      <c r="T155" s="10">
        <v>41281</v>
      </c>
      <c r="U155" s="30"/>
      <c r="V155" s="30">
        <v>23</v>
      </c>
      <c r="W155" s="13">
        <v>41990</v>
      </c>
      <c r="X155" s="70"/>
      <c r="Y155" s="70"/>
      <c r="Z155" s="70"/>
      <c r="AA155" s="36"/>
      <c r="AB155" s="70">
        <f>SUBTOTAL(9,X155:AA155)</f>
        <v>0</v>
      </c>
      <c r="AC155" s="18">
        <f>+V155+AB155</f>
        <v>23</v>
      </c>
      <c r="AD155" s="15">
        <f t="shared" si="30"/>
        <v>309717</v>
      </c>
      <c r="AE155" s="194"/>
      <c r="AF155" s="25">
        <v>309717</v>
      </c>
      <c r="AG155" s="25">
        <v>0</v>
      </c>
      <c r="AH155" s="52">
        <f t="shared" si="29"/>
        <v>309717</v>
      </c>
      <c r="AI155" s="61">
        <v>308580</v>
      </c>
      <c r="AJ155" s="54">
        <f t="shared" si="31"/>
        <v>99.632890671161093</v>
      </c>
      <c r="AK155" s="55">
        <f t="shared" si="28"/>
        <v>1137</v>
      </c>
    </row>
    <row r="156" spans="1:38" ht="61.5" hidden="1" customHeight="1" x14ac:dyDescent="0.25">
      <c r="A156" s="1" t="s">
        <v>10</v>
      </c>
      <c r="B156" s="1" t="s">
        <v>10</v>
      </c>
      <c r="C156" s="1" t="s">
        <v>206</v>
      </c>
      <c r="D156" s="1"/>
      <c r="E156" s="31" t="s">
        <v>207</v>
      </c>
      <c r="F156" s="1" t="s">
        <v>208</v>
      </c>
      <c r="G156" s="48" t="s">
        <v>381</v>
      </c>
      <c r="H156" s="48"/>
      <c r="I156" s="32" t="s">
        <v>260</v>
      </c>
      <c r="J156" s="58" t="s">
        <v>260</v>
      </c>
      <c r="K156" s="34">
        <v>41908</v>
      </c>
      <c r="L156" s="13">
        <v>41908</v>
      </c>
      <c r="M156" s="79"/>
      <c r="N156" s="79"/>
      <c r="O156" s="79"/>
      <c r="P156" s="79"/>
      <c r="Q156" s="79"/>
      <c r="R156" s="12"/>
      <c r="S156" s="10"/>
      <c r="T156" s="10">
        <v>41908</v>
      </c>
      <c r="U156" s="30">
        <v>12</v>
      </c>
      <c r="V156" s="30">
        <v>12</v>
      </c>
      <c r="W156" s="13">
        <v>42273</v>
      </c>
      <c r="X156" s="70">
        <v>0</v>
      </c>
      <c r="Y156" s="70"/>
      <c r="Z156" s="70">
        <v>0</v>
      </c>
      <c r="AA156" s="36">
        <v>0</v>
      </c>
      <c r="AB156" s="70">
        <f>SUBTOTAL(9,X156:AA156)</f>
        <v>0</v>
      </c>
      <c r="AC156" s="18">
        <f>+V156+AB156</f>
        <v>12</v>
      </c>
      <c r="AD156" s="15">
        <f t="shared" si="30"/>
        <v>17640</v>
      </c>
      <c r="AE156" s="60"/>
      <c r="AF156" s="26">
        <v>17640</v>
      </c>
      <c r="AG156" s="26">
        <v>0</v>
      </c>
      <c r="AH156" s="52">
        <f t="shared" si="29"/>
        <v>17640</v>
      </c>
      <c r="AI156" s="61">
        <v>15479</v>
      </c>
      <c r="AJ156" s="54">
        <f t="shared" si="31"/>
        <v>87.749433106575964</v>
      </c>
      <c r="AK156" s="55">
        <f t="shared" si="28"/>
        <v>2161</v>
      </c>
    </row>
    <row r="157" spans="1:38" ht="61.5" hidden="1" customHeight="1" x14ac:dyDescent="0.25">
      <c r="A157" s="1" t="s">
        <v>10</v>
      </c>
      <c r="B157" s="1" t="s">
        <v>10</v>
      </c>
      <c r="C157" s="1" t="s">
        <v>209</v>
      </c>
      <c r="D157" s="1"/>
      <c r="E157" s="31" t="s">
        <v>210</v>
      </c>
      <c r="F157" s="1" t="s">
        <v>211</v>
      </c>
      <c r="G157" s="48" t="s">
        <v>381</v>
      </c>
      <c r="H157" s="48"/>
      <c r="I157" s="32" t="s">
        <v>260</v>
      </c>
      <c r="J157" s="58" t="s">
        <v>260</v>
      </c>
      <c r="K157" s="34">
        <v>41816</v>
      </c>
      <c r="L157" s="13">
        <v>41816</v>
      </c>
      <c r="M157" s="79"/>
      <c r="N157" s="79"/>
      <c r="O157" s="79"/>
      <c r="P157" s="79"/>
      <c r="Q157" s="79"/>
      <c r="R157" s="12"/>
      <c r="S157" s="10"/>
      <c r="T157" s="10">
        <v>41816</v>
      </c>
      <c r="U157" s="30">
        <v>12</v>
      </c>
      <c r="V157" s="30">
        <v>12</v>
      </c>
      <c r="W157" s="13">
        <v>42073</v>
      </c>
      <c r="X157" s="70"/>
      <c r="Y157" s="70"/>
      <c r="Z157" s="70">
        <v>0</v>
      </c>
      <c r="AA157" s="36"/>
      <c r="AB157" s="79"/>
      <c r="AC157" s="18">
        <f>+V157+AB157</f>
        <v>12</v>
      </c>
      <c r="AD157" s="15">
        <f t="shared" si="30"/>
        <v>19930</v>
      </c>
      <c r="AE157" s="60"/>
      <c r="AF157" s="26">
        <v>19930</v>
      </c>
      <c r="AG157" s="26">
        <v>0</v>
      </c>
      <c r="AH157" s="52">
        <f t="shared" si="29"/>
        <v>19930</v>
      </c>
      <c r="AI157" s="61">
        <v>16908</v>
      </c>
      <c r="AJ157" s="54">
        <f t="shared" si="31"/>
        <v>84.836929252383342</v>
      </c>
      <c r="AK157" s="55">
        <f t="shared" si="28"/>
        <v>3022</v>
      </c>
    </row>
    <row r="158" spans="1:38" ht="61.5" hidden="1" customHeight="1" x14ac:dyDescent="0.25">
      <c r="A158" s="76" t="s">
        <v>10</v>
      </c>
      <c r="B158" s="76" t="s">
        <v>10</v>
      </c>
      <c r="C158" s="76" t="s">
        <v>10</v>
      </c>
      <c r="D158" s="76"/>
      <c r="E158" s="130" t="s">
        <v>90</v>
      </c>
      <c r="F158" s="76" t="s">
        <v>232</v>
      </c>
      <c r="G158" s="147" t="s">
        <v>381</v>
      </c>
      <c r="H158" s="147"/>
      <c r="I158" s="73" t="s">
        <v>73</v>
      </c>
      <c r="J158" s="132" t="s">
        <v>73</v>
      </c>
      <c r="K158" s="144">
        <v>41646</v>
      </c>
      <c r="L158" s="136">
        <v>41646</v>
      </c>
      <c r="M158" s="74"/>
      <c r="N158" s="196"/>
      <c r="O158" s="196"/>
      <c r="P158" s="196"/>
      <c r="Q158" s="196"/>
      <c r="R158" s="196"/>
      <c r="S158" s="196"/>
      <c r="T158" s="133">
        <v>41646</v>
      </c>
      <c r="U158" s="197"/>
      <c r="V158" s="197"/>
      <c r="W158" s="136">
        <v>42234</v>
      </c>
      <c r="X158" s="196"/>
      <c r="Y158" s="196"/>
      <c r="Z158" s="196"/>
      <c r="AA158" s="196"/>
      <c r="AB158" s="196"/>
      <c r="AC158" s="134">
        <v>18</v>
      </c>
      <c r="AD158" s="138">
        <f t="shared" si="30"/>
        <v>312752</v>
      </c>
      <c r="AE158" s="198"/>
      <c r="AF158" s="149">
        <v>312752</v>
      </c>
      <c r="AG158" s="149">
        <v>0</v>
      </c>
      <c r="AH158" s="140">
        <f t="shared" si="29"/>
        <v>312752</v>
      </c>
      <c r="AI158" s="148">
        <v>311121</v>
      </c>
      <c r="AJ158" s="141">
        <f t="shared" si="31"/>
        <v>99.478500537166823</v>
      </c>
      <c r="AK158" s="142">
        <f t="shared" si="28"/>
        <v>1631</v>
      </c>
    </row>
    <row r="159" spans="1:38" ht="61.5" hidden="1" customHeight="1" x14ac:dyDescent="0.25">
      <c r="A159" s="463" t="s">
        <v>10</v>
      </c>
      <c r="B159" s="464" t="s">
        <v>10</v>
      </c>
      <c r="C159" s="463" t="s">
        <v>29</v>
      </c>
      <c r="D159" s="118"/>
      <c r="E159" s="468" t="s">
        <v>692</v>
      </c>
      <c r="F159" s="469" t="s">
        <v>693</v>
      </c>
      <c r="G159" s="466" t="s">
        <v>779</v>
      </c>
      <c r="H159" s="467" t="s">
        <v>734</v>
      </c>
      <c r="I159" s="1" t="s">
        <v>260</v>
      </c>
      <c r="J159" s="32" t="s">
        <v>425</v>
      </c>
      <c r="K159" s="464">
        <v>43620</v>
      </c>
      <c r="L159" s="10"/>
      <c r="M159" s="13"/>
      <c r="N159" s="13"/>
      <c r="O159" s="10"/>
      <c r="P159" s="13"/>
      <c r="Q159" s="13"/>
      <c r="R159" s="10"/>
      <c r="S159" s="13"/>
      <c r="T159" s="13">
        <v>43620</v>
      </c>
      <c r="U159" s="10"/>
      <c r="V159" s="13"/>
      <c r="W159" s="464">
        <v>44716</v>
      </c>
      <c r="X159" s="10"/>
      <c r="Y159" s="13"/>
      <c r="Z159" s="119"/>
      <c r="AA159" s="119"/>
      <c r="AB159" s="119"/>
      <c r="AC159" s="119"/>
      <c r="AD159" s="119"/>
      <c r="AE159" s="119"/>
      <c r="AF159" s="119"/>
      <c r="AG159" s="119"/>
      <c r="AH159" s="481">
        <v>198000</v>
      </c>
      <c r="AI159" s="481">
        <v>170302.66</v>
      </c>
      <c r="AJ159" s="472">
        <f t="shared" ref="AJ159:AJ180" si="32">AI159/AH159*100</f>
        <v>86.01144444444445</v>
      </c>
      <c r="AK159" s="470">
        <f t="shared" si="28"/>
        <v>27697.339999999997</v>
      </c>
      <c r="AL159" s="264"/>
    </row>
    <row r="160" spans="1:38" ht="61.5" hidden="1" customHeight="1" x14ac:dyDescent="0.25">
      <c r="A160" s="209" t="s">
        <v>10</v>
      </c>
      <c r="B160" s="92" t="s">
        <v>10</v>
      </c>
      <c r="C160" s="209" t="s">
        <v>29</v>
      </c>
      <c r="D160" s="209"/>
      <c r="E160" s="237" t="s">
        <v>535</v>
      </c>
      <c r="F160" s="57" t="s">
        <v>532</v>
      </c>
      <c r="G160" s="71" t="s">
        <v>381</v>
      </c>
      <c r="H160" s="209"/>
      <c r="I160" s="209"/>
      <c r="J160" s="209"/>
      <c r="K160" s="92">
        <v>43637</v>
      </c>
      <c r="L160" s="17"/>
      <c r="M160" s="92"/>
      <c r="N160" s="92"/>
      <c r="O160" s="17"/>
      <c r="P160" s="92"/>
      <c r="Q160" s="92"/>
      <c r="R160" s="17"/>
      <c r="S160" s="92"/>
      <c r="T160" s="92">
        <v>43286</v>
      </c>
      <c r="U160" s="17"/>
      <c r="V160" s="92"/>
      <c r="W160" s="92">
        <v>44747</v>
      </c>
      <c r="X160" s="17"/>
      <c r="Y160" s="92"/>
      <c r="Z160" s="210"/>
      <c r="AA160" s="210"/>
      <c r="AB160" s="210"/>
      <c r="AC160" s="210"/>
      <c r="AD160" s="210"/>
      <c r="AE160" s="210"/>
      <c r="AF160" s="210"/>
      <c r="AG160" s="210"/>
      <c r="AH160" s="238">
        <v>450000</v>
      </c>
      <c r="AI160" s="238">
        <v>439920.93</v>
      </c>
      <c r="AJ160" s="239">
        <f t="shared" si="32"/>
        <v>97.760206666666662</v>
      </c>
      <c r="AK160" s="238">
        <f t="shared" si="28"/>
        <v>10079.070000000007</v>
      </c>
    </row>
    <row r="161" spans="1:38" s="516" customFormat="1" ht="61.5" customHeight="1" x14ac:dyDescent="0.25">
      <c r="A161" s="281" t="s">
        <v>10</v>
      </c>
      <c r="B161" s="545" t="s">
        <v>10</v>
      </c>
      <c r="C161" s="281" t="s">
        <v>419</v>
      </c>
      <c r="D161" s="471"/>
      <c r="E161" s="290" t="s">
        <v>694</v>
      </c>
      <c r="F161" s="553" t="s">
        <v>695</v>
      </c>
      <c r="G161" s="556" t="s">
        <v>27</v>
      </c>
      <c r="H161" s="285" t="s">
        <v>810</v>
      </c>
      <c r="I161" s="118"/>
      <c r="J161" s="118"/>
      <c r="K161" s="545">
        <v>43308</v>
      </c>
      <c r="L161" s="10"/>
      <c r="M161" s="13"/>
      <c r="N161" s="13"/>
      <c r="O161" s="10"/>
      <c r="P161" s="13"/>
      <c r="Q161" s="13"/>
      <c r="R161" s="10"/>
      <c r="S161" s="13"/>
      <c r="T161" s="13">
        <v>43308</v>
      </c>
      <c r="U161" s="10"/>
      <c r="V161" s="13"/>
      <c r="W161" s="545">
        <v>45500</v>
      </c>
      <c r="X161" s="10"/>
      <c r="Y161" s="13"/>
      <c r="Z161" s="119"/>
      <c r="AA161" s="119"/>
      <c r="AB161" s="119"/>
      <c r="AC161" s="119"/>
      <c r="AD161" s="119"/>
      <c r="AE161" s="119"/>
      <c r="AF161" s="119"/>
      <c r="AG161" s="119"/>
      <c r="AH161" s="287">
        <v>2008978.9</v>
      </c>
      <c r="AI161" s="287">
        <v>1320388.6200000001</v>
      </c>
      <c r="AJ161" s="286">
        <f t="shared" si="32"/>
        <v>65.724364750670119</v>
      </c>
      <c r="AK161" s="287">
        <f t="shared" si="28"/>
        <v>688590.2799999998</v>
      </c>
    </row>
    <row r="162" spans="1:38" ht="66" hidden="1" customHeight="1" x14ac:dyDescent="0.25">
      <c r="A162" s="463" t="s">
        <v>10</v>
      </c>
      <c r="B162" s="464" t="s">
        <v>10</v>
      </c>
      <c r="C162" s="463" t="s">
        <v>29</v>
      </c>
      <c r="D162" s="118"/>
      <c r="E162" s="468" t="s">
        <v>696</v>
      </c>
      <c r="F162" s="469" t="s">
        <v>697</v>
      </c>
      <c r="G162" s="466" t="s">
        <v>779</v>
      </c>
      <c r="H162" s="467" t="s">
        <v>787</v>
      </c>
      <c r="I162" s="1" t="s">
        <v>260</v>
      </c>
      <c r="J162" s="32" t="s">
        <v>425</v>
      </c>
      <c r="K162" s="531">
        <v>43684</v>
      </c>
      <c r="L162" s="10"/>
      <c r="M162" s="13"/>
      <c r="N162" s="13"/>
      <c r="O162" s="10"/>
      <c r="P162" s="13"/>
      <c r="Q162" s="13"/>
      <c r="R162" s="10"/>
      <c r="S162" s="13"/>
      <c r="T162" s="13">
        <v>43684</v>
      </c>
      <c r="U162" s="10"/>
      <c r="V162" s="13"/>
      <c r="W162" s="531">
        <v>45145</v>
      </c>
      <c r="X162" s="10"/>
      <c r="Y162" s="13"/>
      <c r="Z162" s="119"/>
      <c r="AA162" s="119"/>
      <c r="AB162" s="119"/>
      <c r="AC162" s="119"/>
      <c r="AD162" s="119"/>
      <c r="AE162" s="119"/>
      <c r="AF162" s="119"/>
      <c r="AG162" s="119"/>
      <c r="AH162" s="532">
        <v>150000</v>
      </c>
      <c r="AI162" s="532">
        <v>145955.48000000001</v>
      </c>
      <c r="AJ162" s="533">
        <f t="shared" si="32"/>
        <v>97.303653333333344</v>
      </c>
      <c r="AK162" s="534">
        <f t="shared" si="28"/>
        <v>4044.5199999999895</v>
      </c>
      <c r="AL162" s="264"/>
    </row>
    <row r="163" spans="1:38" ht="63" hidden="1" customHeight="1" x14ac:dyDescent="0.25">
      <c r="A163" s="463" t="s">
        <v>10</v>
      </c>
      <c r="B163" s="464" t="s">
        <v>10</v>
      </c>
      <c r="C163" s="463" t="s">
        <v>52</v>
      </c>
      <c r="D163" s="118"/>
      <c r="E163" s="468" t="s">
        <v>698</v>
      </c>
      <c r="F163" s="469" t="s">
        <v>699</v>
      </c>
      <c r="G163" s="466" t="s">
        <v>882</v>
      </c>
      <c r="H163" s="467" t="s">
        <v>816</v>
      </c>
      <c r="I163" s="118"/>
      <c r="J163" s="118"/>
      <c r="K163" s="464">
        <v>44264</v>
      </c>
      <c r="L163" s="10"/>
      <c r="M163" s="13"/>
      <c r="N163" s="13"/>
      <c r="O163" s="10"/>
      <c r="P163" s="13"/>
      <c r="Q163" s="13"/>
      <c r="R163" s="10"/>
      <c r="S163" s="13"/>
      <c r="T163" s="13">
        <v>44264</v>
      </c>
      <c r="U163" s="10"/>
      <c r="V163" s="13"/>
      <c r="W163" s="464">
        <v>44813</v>
      </c>
      <c r="X163" s="10"/>
      <c r="Y163" s="13"/>
      <c r="Z163" s="119"/>
      <c r="AA163" s="119"/>
      <c r="AB163" s="119"/>
      <c r="AC163" s="119"/>
      <c r="AD163" s="119"/>
      <c r="AE163" s="119"/>
      <c r="AF163" s="119"/>
      <c r="AG163" s="119"/>
      <c r="AH163" s="481">
        <v>300000</v>
      </c>
      <c r="AI163" s="481">
        <v>130871.55</v>
      </c>
      <c r="AJ163" s="472">
        <f t="shared" si="32"/>
        <v>43.623850000000004</v>
      </c>
      <c r="AK163" s="470">
        <f t="shared" si="28"/>
        <v>169128.45</v>
      </c>
      <c r="AL163" s="264"/>
    </row>
    <row r="164" spans="1:38" ht="61.5" hidden="1" customHeight="1" x14ac:dyDescent="0.25">
      <c r="A164" s="209" t="s">
        <v>10</v>
      </c>
      <c r="B164" s="92" t="s">
        <v>10</v>
      </c>
      <c r="C164" s="209"/>
      <c r="D164" s="209"/>
      <c r="E164" s="237" t="s">
        <v>718</v>
      </c>
      <c r="F164" s="57" t="s">
        <v>700</v>
      </c>
      <c r="G164" s="71" t="s">
        <v>404</v>
      </c>
      <c r="H164" s="218"/>
      <c r="I164" s="209"/>
      <c r="J164" s="209"/>
      <c r="K164" s="92">
        <v>44120</v>
      </c>
      <c r="L164" s="17"/>
      <c r="M164" s="92"/>
      <c r="N164" s="92"/>
      <c r="O164" s="17"/>
      <c r="P164" s="92"/>
      <c r="Q164" s="92"/>
      <c r="R164" s="17"/>
      <c r="S164" s="92"/>
      <c r="T164" s="92"/>
      <c r="U164" s="17"/>
      <c r="V164" s="92"/>
      <c r="W164" s="92">
        <v>44850</v>
      </c>
      <c r="X164" s="17"/>
      <c r="Y164" s="92"/>
      <c r="Z164" s="210"/>
      <c r="AA164" s="210"/>
      <c r="AB164" s="210"/>
      <c r="AC164" s="210"/>
      <c r="AD164" s="210"/>
      <c r="AE164" s="210"/>
      <c r="AF164" s="210"/>
      <c r="AG164" s="210"/>
      <c r="AH164" s="240">
        <v>198718</v>
      </c>
      <c r="AI164" s="238">
        <v>0</v>
      </c>
      <c r="AJ164" s="239">
        <f t="shared" si="32"/>
        <v>0</v>
      </c>
      <c r="AK164" s="238">
        <f t="shared" si="28"/>
        <v>198718</v>
      </c>
    </row>
    <row r="165" spans="1:38" ht="61.5" hidden="1" customHeight="1" x14ac:dyDescent="0.25">
      <c r="A165" s="118" t="s">
        <v>10</v>
      </c>
      <c r="B165" s="13" t="s">
        <v>10</v>
      </c>
      <c r="C165" s="118" t="s">
        <v>10</v>
      </c>
      <c r="D165" s="234"/>
      <c r="E165" s="213" t="s">
        <v>90</v>
      </c>
      <c r="F165" s="32" t="s">
        <v>701</v>
      </c>
      <c r="G165" s="23" t="s">
        <v>381</v>
      </c>
      <c r="H165" s="171" t="s">
        <v>90</v>
      </c>
      <c r="I165" s="118"/>
      <c r="J165" s="118"/>
      <c r="K165" s="13">
        <v>44200</v>
      </c>
      <c r="L165" s="10"/>
      <c r="M165" s="13"/>
      <c r="N165" s="13"/>
      <c r="O165" s="10"/>
      <c r="P165" s="13"/>
      <c r="Q165" s="13"/>
      <c r="R165" s="10"/>
      <c r="S165" s="13"/>
      <c r="T165" s="13">
        <v>44229.015081010002</v>
      </c>
      <c r="U165" s="10"/>
      <c r="V165" s="13"/>
      <c r="W165" s="13">
        <v>44926</v>
      </c>
      <c r="X165" s="10"/>
      <c r="Y165" s="13"/>
      <c r="Z165" s="119"/>
      <c r="AA165" s="119"/>
      <c r="AB165" s="119"/>
      <c r="AC165" s="226"/>
      <c r="AD165" s="235"/>
      <c r="AE165" s="119"/>
      <c r="AF165" s="119"/>
      <c r="AG165" s="226"/>
      <c r="AH165" s="214">
        <v>769308</v>
      </c>
      <c r="AI165" s="214">
        <v>753639.82</v>
      </c>
      <c r="AJ165" s="173">
        <f t="shared" si="32"/>
        <v>97.963341080555509</v>
      </c>
      <c r="AK165" s="174">
        <f t="shared" si="28"/>
        <v>15668.180000000051</v>
      </c>
    </row>
    <row r="166" spans="1:38" s="516" customFormat="1" ht="61.5" customHeight="1" x14ac:dyDescent="0.25">
      <c r="A166" s="281" t="s">
        <v>10</v>
      </c>
      <c r="B166" s="545" t="s">
        <v>10</v>
      </c>
      <c r="C166" s="281" t="s">
        <v>10</v>
      </c>
      <c r="D166" s="471"/>
      <c r="E166" s="290" t="s">
        <v>719</v>
      </c>
      <c r="F166" s="553" t="s">
        <v>702</v>
      </c>
      <c r="G166" s="556" t="s">
        <v>27</v>
      </c>
      <c r="H166" s="285" t="s">
        <v>788</v>
      </c>
      <c r="I166" s="118"/>
      <c r="J166" s="118"/>
      <c r="K166" s="545">
        <v>43936</v>
      </c>
      <c r="L166" s="10"/>
      <c r="M166" s="13"/>
      <c r="N166" s="13"/>
      <c r="O166" s="10"/>
      <c r="P166" s="13"/>
      <c r="Q166" s="13"/>
      <c r="R166" s="10"/>
      <c r="S166" s="13"/>
      <c r="T166" s="13">
        <v>43950</v>
      </c>
      <c r="U166" s="10"/>
      <c r="V166" s="13"/>
      <c r="W166" s="545">
        <v>45762</v>
      </c>
      <c r="X166" s="10"/>
      <c r="Y166" s="13"/>
      <c r="Z166" s="119"/>
      <c r="AA166" s="119"/>
      <c r="AB166" s="119"/>
      <c r="AC166" s="119"/>
      <c r="AD166" s="119"/>
      <c r="AE166" s="119"/>
      <c r="AF166" s="119"/>
      <c r="AG166" s="119"/>
      <c r="AH166" s="544">
        <v>180000</v>
      </c>
      <c r="AI166" s="544">
        <v>140805.89000000001</v>
      </c>
      <c r="AJ166" s="286">
        <f t="shared" si="32"/>
        <v>78.22549444444445</v>
      </c>
      <c r="AK166" s="287">
        <f t="shared" si="28"/>
        <v>39194.109999999986</v>
      </c>
    </row>
    <row r="167" spans="1:38" ht="102.75" hidden="1" customHeight="1" x14ac:dyDescent="0.25">
      <c r="A167" s="118" t="s">
        <v>10</v>
      </c>
      <c r="B167" s="13" t="s">
        <v>10</v>
      </c>
      <c r="C167" s="118" t="s">
        <v>502</v>
      </c>
      <c r="D167" s="118"/>
      <c r="E167" s="213" t="s">
        <v>720</v>
      </c>
      <c r="F167" s="32" t="s">
        <v>703</v>
      </c>
      <c r="G167" s="23" t="s">
        <v>381</v>
      </c>
      <c r="H167" s="171" t="s">
        <v>786</v>
      </c>
      <c r="I167" s="118"/>
      <c r="J167" s="118"/>
      <c r="K167" s="92">
        <v>43655</v>
      </c>
      <c r="L167" s="10"/>
      <c r="M167" s="13"/>
      <c r="N167" s="13"/>
      <c r="O167" s="10"/>
      <c r="P167" s="13"/>
      <c r="Q167" s="13"/>
      <c r="R167" s="10"/>
      <c r="S167" s="13"/>
      <c r="T167" s="13">
        <v>43663</v>
      </c>
      <c r="U167" s="10"/>
      <c r="V167" s="13"/>
      <c r="W167" s="92">
        <v>45116</v>
      </c>
      <c r="X167" s="10"/>
      <c r="Y167" s="13"/>
      <c r="Z167" s="119"/>
      <c r="AA167" s="119"/>
      <c r="AB167" s="119"/>
      <c r="AC167" s="119"/>
      <c r="AD167" s="119"/>
      <c r="AE167" s="119"/>
      <c r="AF167" s="119"/>
      <c r="AG167" s="119"/>
      <c r="AH167" s="535">
        <v>375000</v>
      </c>
      <c r="AI167" s="535">
        <v>223582.63</v>
      </c>
      <c r="AJ167" s="211">
        <f t="shared" si="32"/>
        <v>59.622034666666664</v>
      </c>
      <c r="AK167" s="212">
        <f t="shared" si="28"/>
        <v>151417.37</v>
      </c>
      <c r="AL167" s="264"/>
    </row>
    <row r="168" spans="1:38" ht="129.75" hidden="1" customHeight="1" x14ac:dyDescent="0.25">
      <c r="A168" s="463" t="s">
        <v>10</v>
      </c>
      <c r="B168" s="464" t="s">
        <v>10</v>
      </c>
      <c r="C168" s="463" t="s">
        <v>24</v>
      </c>
      <c r="D168" s="118"/>
      <c r="E168" s="468" t="s">
        <v>721</v>
      </c>
      <c r="F168" s="469" t="s">
        <v>704</v>
      </c>
      <c r="G168" s="466" t="s">
        <v>779</v>
      </c>
      <c r="H168" s="467" t="s">
        <v>793</v>
      </c>
      <c r="I168" s="118"/>
      <c r="J168" s="118"/>
      <c r="K168" s="464">
        <v>44393</v>
      </c>
      <c r="L168" s="10"/>
      <c r="M168" s="13"/>
      <c r="N168" s="13"/>
      <c r="O168" s="10"/>
      <c r="P168" s="13"/>
      <c r="Q168" s="13"/>
      <c r="R168" s="10"/>
      <c r="S168" s="13"/>
      <c r="T168" s="13">
        <v>44418.379814810003</v>
      </c>
      <c r="U168" s="10"/>
      <c r="V168" s="13"/>
      <c r="W168" s="464">
        <v>45123</v>
      </c>
      <c r="X168" s="10"/>
      <c r="Y168" s="13"/>
      <c r="Z168" s="119"/>
      <c r="AA168" s="119"/>
      <c r="AB168" s="119"/>
      <c r="AC168" s="119"/>
      <c r="AD168" s="119"/>
      <c r="AE168" s="119"/>
      <c r="AF168" s="119"/>
      <c r="AG168" s="119"/>
      <c r="AH168" s="473">
        <v>370000</v>
      </c>
      <c r="AI168" s="473">
        <v>354916.29</v>
      </c>
      <c r="AJ168" s="472">
        <f t="shared" si="32"/>
        <v>95.923321621621611</v>
      </c>
      <c r="AK168" s="470">
        <f t="shared" si="28"/>
        <v>15083.710000000021</v>
      </c>
      <c r="AL168" s="264"/>
    </row>
    <row r="169" spans="1:38" s="516" customFormat="1" ht="61.5" customHeight="1" x14ac:dyDescent="0.25">
      <c r="A169" s="281" t="s">
        <v>10</v>
      </c>
      <c r="B169" s="545" t="s">
        <v>10</v>
      </c>
      <c r="C169" s="281" t="s">
        <v>502</v>
      </c>
      <c r="D169" s="118"/>
      <c r="E169" s="290" t="s">
        <v>722</v>
      </c>
      <c r="F169" s="553" t="s">
        <v>705</v>
      </c>
      <c r="G169" s="556" t="s">
        <v>27</v>
      </c>
      <c r="H169" s="285" t="s">
        <v>789</v>
      </c>
      <c r="I169" s="118"/>
      <c r="J169" s="118"/>
      <c r="K169" s="545">
        <v>44055</v>
      </c>
      <c r="L169" s="10"/>
      <c r="M169" s="13"/>
      <c r="N169" s="13"/>
      <c r="O169" s="10"/>
      <c r="P169" s="13"/>
      <c r="Q169" s="13"/>
      <c r="R169" s="10"/>
      <c r="S169" s="13"/>
      <c r="T169" s="13">
        <v>44060</v>
      </c>
      <c r="U169" s="10"/>
      <c r="V169" s="13"/>
      <c r="W169" s="545">
        <v>45516</v>
      </c>
      <c r="X169" s="10"/>
      <c r="Y169" s="13"/>
      <c r="Z169" s="119"/>
      <c r="AA169" s="119"/>
      <c r="AB169" s="119"/>
      <c r="AC169" s="119"/>
      <c r="AD169" s="119"/>
      <c r="AE169" s="119"/>
      <c r="AF169" s="119"/>
      <c r="AG169" s="119"/>
      <c r="AH169" s="544">
        <v>120000</v>
      </c>
      <c r="AI169" s="547">
        <v>120000</v>
      </c>
      <c r="AJ169" s="286">
        <f t="shared" si="32"/>
        <v>100</v>
      </c>
      <c r="AK169" s="287">
        <f t="shared" si="28"/>
        <v>0</v>
      </c>
    </row>
    <row r="170" spans="1:38" ht="61.5" hidden="1" customHeight="1" x14ac:dyDescent="0.25">
      <c r="A170" s="201" t="s">
        <v>10</v>
      </c>
      <c r="B170" s="170" t="s">
        <v>10</v>
      </c>
      <c r="C170" s="202" t="s">
        <v>733</v>
      </c>
      <c r="D170" s="201"/>
      <c r="E170" s="203" t="s">
        <v>723</v>
      </c>
      <c r="F170" s="57" t="s">
        <v>706</v>
      </c>
      <c r="G170" s="204" t="s">
        <v>748</v>
      </c>
      <c r="H170" s="218"/>
      <c r="I170" s="209"/>
      <c r="J170" s="209"/>
      <c r="K170" s="92">
        <v>44434</v>
      </c>
      <c r="L170" s="17"/>
      <c r="M170" s="92"/>
      <c r="N170" s="92"/>
      <c r="O170" s="17"/>
      <c r="P170" s="92"/>
      <c r="Q170" s="92"/>
      <c r="R170" s="17"/>
      <c r="S170" s="92"/>
      <c r="T170" s="92">
        <v>44446.454675920002</v>
      </c>
      <c r="U170" s="17"/>
      <c r="V170" s="92"/>
      <c r="W170" s="92">
        <v>45164</v>
      </c>
      <c r="X170" s="17"/>
      <c r="Y170" s="92"/>
      <c r="Z170" s="210"/>
      <c r="AA170" s="210"/>
      <c r="AB170" s="210"/>
      <c r="AC170" s="210"/>
      <c r="AD170" s="210"/>
      <c r="AE170" s="210"/>
      <c r="AF170" s="205"/>
      <c r="AG170" s="205"/>
      <c r="AH170" s="206">
        <v>170000</v>
      </c>
      <c r="AI170" s="206">
        <v>0</v>
      </c>
      <c r="AJ170" s="207">
        <f t="shared" si="32"/>
        <v>0</v>
      </c>
      <c r="AK170" s="208">
        <f t="shared" si="28"/>
        <v>170000</v>
      </c>
    </row>
    <row r="171" spans="1:38" s="516" customFormat="1" ht="114" customHeight="1" x14ac:dyDescent="0.25">
      <c r="A171" s="281" t="s">
        <v>10</v>
      </c>
      <c r="B171" s="545" t="s">
        <v>10</v>
      </c>
      <c r="C171" s="281" t="s">
        <v>502</v>
      </c>
      <c r="D171" s="118"/>
      <c r="E171" s="290" t="s">
        <v>724</v>
      </c>
      <c r="F171" s="553" t="s">
        <v>707</v>
      </c>
      <c r="G171" s="556" t="s">
        <v>27</v>
      </c>
      <c r="H171" s="285" t="s">
        <v>811</v>
      </c>
      <c r="I171" s="118"/>
      <c r="J171" s="118"/>
      <c r="K171" s="545">
        <v>44089</v>
      </c>
      <c r="L171" s="10"/>
      <c r="M171" s="13"/>
      <c r="N171" s="13"/>
      <c r="O171" s="10"/>
      <c r="P171" s="13"/>
      <c r="Q171" s="13"/>
      <c r="R171" s="10"/>
      <c r="S171" s="13"/>
      <c r="T171" s="13">
        <v>44292.659432870001</v>
      </c>
      <c r="U171" s="10"/>
      <c r="V171" s="13"/>
      <c r="W171" s="545">
        <v>45915</v>
      </c>
      <c r="X171" s="10"/>
      <c r="Y171" s="13"/>
      <c r="Z171" s="119"/>
      <c r="AA171" s="119"/>
      <c r="AB171" s="119"/>
      <c r="AC171" s="119"/>
      <c r="AD171" s="119"/>
      <c r="AE171" s="119"/>
      <c r="AF171" s="119"/>
      <c r="AG171" s="119"/>
      <c r="AH171" s="544">
        <v>400000</v>
      </c>
      <c r="AI171" s="544">
        <v>314533.26</v>
      </c>
      <c r="AJ171" s="286">
        <f t="shared" si="32"/>
        <v>78.63331500000001</v>
      </c>
      <c r="AK171" s="287">
        <f t="shared" si="28"/>
        <v>85466.739999999991</v>
      </c>
    </row>
    <row r="172" spans="1:38" ht="61.5" hidden="1" customHeight="1" x14ac:dyDescent="0.25">
      <c r="A172" s="201" t="s">
        <v>10</v>
      </c>
      <c r="B172" s="170" t="s">
        <v>10</v>
      </c>
      <c r="C172" s="202" t="s">
        <v>135</v>
      </c>
      <c r="D172" s="201"/>
      <c r="E172" s="203" t="s">
        <v>725</v>
      </c>
      <c r="F172" s="57" t="s">
        <v>708</v>
      </c>
      <c r="G172" s="204" t="s">
        <v>748</v>
      </c>
      <c r="H172" s="218"/>
      <c r="I172" s="209"/>
      <c r="J172" s="209"/>
      <c r="K172" s="92">
        <v>44488</v>
      </c>
      <c r="L172" s="17"/>
      <c r="M172" s="92"/>
      <c r="N172" s="92"/>
      <c r="O172" s="17"/>
      <c r="P172" s="92"/>
      <c r="Q172" s="92"/>
      <c r="R172" s="17"/>
      <c r="S172" s="92"/>
      <c r="T172" s="92">
        <v>44512.653657399998</v>
      </c>
      <c r="U172" s="17"/>
      <c r="V172" s="92"/>
      <c r="W172" s="92">
        <v>45218</v>
      </c>
      <c r="X172" s="17"/>
      <c r="Y172" s="92"/>
      <c r="Z172" s="210"/>
      <c r="AA172" s="210"/>
      <c r="AB172" s="210"/>
      <c r="AC172" s="210"/>
      <c r="AD172" s="210"/>
      <c r="AE172" s="210"/>
      <c r="AF172" s="205"/>
      <c r="AG172" s="205"/>
      <c r="AH172" s="206">
        <v>100000</v>
      </c>
      <c r="AI172" s="206">
        <v>0</v>
      </c>
      <c r="AJ172" s="207">
        <f t="shared" si="32"/>
        <v>0</v>
      </c>
      <c r="AK172" s="208">
        <f t="shared" si="28"/>
        <v>100000</v>
      </c>
    </row>
    <row r="173" spans="1:38" ht="61.5" hidden="1" customHeight="1" x14ac:dyDescent="0.25">
      <c r="A173" s="281" t="s">
        <v>10</v>
      </c>
      <c r="B173" s="282" t="s">
        <v>10</v>
      </c>
      <c r="C173" s="281" t="s">
        <v>29</v>
      </c>
      <c r="D173" s="118"/>
      <c r="E173" s="283" t="s">
        <v>726</v>
      </c>
      <c r="F173" s="275" t="s">
        <v>709</v>
      </c>
      <c r="G173" s="284" t="s">
        <v>779</v>
      </c>
      <c r="H173" s="285" t="s">
        <v>790</v>
      </c>
      <c r="I173" s="118"/>
      <c r="J173" s="118"/>
      <c r="K173" s="282">
        <v>44314</v>
      </c>
      <c r="L173" s="10"/>
      <c r="M173" s="13"/>
      <c r="N173" s="13"/>
      <c r="O173" s="10"/>
      <c r="P173" s="13"/>
      <c r="Q173" s="13"/>
      <c r="R173" s="10"/>
      <c r="S173" s="13"/>
      <c r="T173" s="13">
        <v>44347.457442129999</v>
      </c>
      <c r="U173" s="10"/>
      <c r="V173" s="13"/>
      <c r="W173" s="282">
        <v>45227</v>
      </c>
      <c r="X173" s="10"/>
      <c r="Y173" s="13"/>
      <c r="Z173" s="119"/>
      <c r="AA173" s="119"/>
      <c r="AB173" s="119"/>
      <c r="AC173" s="119"/>
      <c r="AD173" s="119"/>
      <c r="AE173" s="119"/>
      <c r="AF173" s="119"/>
      <c r="AG173" s="119"/>
      <c r="AH173" s="288">
        <v>200000</v>
      </c>
      <c r="AI173" s="288">
        <v>198903.49</v>
      </c>
      <c r="AJ173" s="286">
        <f t="shared" si="32"/>
        <v>99.451744999999988</v>
      </c>
      <c r="AK173" s="287">
        <f t="shared" si="28"/>
        <v>1096.5100000000093</v>
      </c>
      <c r="AL173" s="264"/>
    </row>
    <row r="174" spans="1:38" ht="66.75" hidden="1" customHeight="1" x14ac:dyDescent="0.25">
      <c r="A174" s="281" t="s">
        <v>10</v>
      </c>
      <c r="B174" s="282" t="s">
        <v>10</v>
      </c>
      <c r="C174" s="281" t="s">
        <v>29</v>
      </c>
      <c r="D174" s="118"/>
      <c r="E174" s="283" t="s">
        <v>727</v>
      </c>
      <c r="F174" s="275" t="s">
        <v>710</v>
      </c>
      <c r="G174" s="284" t="s">
        <v>779</v>
      </c>
      <c r="H174" s="285" t="s">
        <v>791</v>
      </c>
      <c r="I174" s="118"/>
      <c r="J174" s="118"/>
      <c r="K174" s="282">
        <v>44336</v>
      </c>
      <c r="L174" s="10"/>
      <c r="M174" s="13"/>
      <c r="N174" s="13"/>
      <c r="O174" s="10"/>
      <c r="P174" s="13"/>
      <c r="Q174" s="13"/>
      <c r="R174" s="10"/>
      <c r="S174" s="13"/>
      <c r="T174" s="13">
        <v>44357.516458329999</v>
      </c>
      <c r="U174" s="10"/>
      <c r="V174" s="13"/>
      <c r="W174" s="282">
        <v>45250</v>
      </c>
      <c r="X174" s="10"/>
      <c r="Y174" s="13"/>
      <c r="Z174" s="119"/>
      <c r="AA174" s="119"/>
      <c r="AB174" s="119"/>
      <c r="AC174" s="119"/>
      <c r="AD174" s="119"/>
      <c r="AE174" s="119"/>
      <c r="AF174" s="119"/>
      <c r="AG174" s="119"/>
      <c r="AH174" s="288">
        <v>100000</v>
      </c>
      <c r="AI174" s="288">
        <v>99919.93</v>
      </c>
      <c r="AJ174" s="286">
        <f t="shared" si="32"/>
        <v>99.919929999999994</v>
      </c>
      <c r="AK174" s="287">
        <f t="shared" si="28"/>
        <v>80.070000000006985</v>
      </c>
      <c r="AL174" s="264"/>
    </row>
    <row r="175" spans="1:38" ht="120" hidden="1" customHeight="1" x14ac:dyDescent="0.25">
      <c r="A175" s="281" t="s">
        <v>10</v>
      </c>
      <c r="B175" s="282" t="s">
        <v>10</v>
      </c>
      <c r="C175" s="281" t="s">
        <v>24</v>
      </c>
      <c r="D175" s="118"/>
      <c r="E175" s="283" t="s">
        <v>728</v>
      </c>
      <c r="F175" s="275" t="s">
        <v>711</v>
      </c>
      <c r="G175" s="284" t="s">
        <v>779</v>
      </c>
      <c r="H175" s="285" t="s">
        <v>817</v>
      </c>
      <c r="I175" s="118"/>
      <c r="J175" s="118"/>
      <c r="K175" s="282">
        <v>44169</v>
      </c>
      <c r="L175" s="10"/>
      <c r="M175" s="13"/>
      <c r="N175" s="13"/>
      <c r="O175" s="10"/>
      <c r="P175" s="13"/>
      <c r="Q175" s="13"/>
      <c r="R175" s="10"/>
      <c r="S175" s="13"/>
      <c r="T175" s="13">
        <v>44223.580150460002</v>
      </c>
      <c r="U175" s="10"/>
      <c r="V175" s="13"/>
      <c r="W175" s="282">
        <v>45264</v>
      </c>
      <c r="X175" s="10"/>
      <c r="Y175" s="13"/>
      <c r="Z175" s="119"/>
      <c r="AA175" s="119"/>
      <c r="AB175" s="119"/>
      <c r="AC175" s="119"/>
      <c r="AD175" s="119"/>
      <c r="AE175" s="119"/>
      <c r="AF175" s="119"/>
      <c r="AG175" s="119"/>
      <c r="AH175" s="288">
        <v>200000</v>
      </c>
      <c r="AI175" s="288">
        <v>199999.27</v>
      </c>
      <c r="AJ175" s="286">
        <f t="shared" si="32"/>
        <v>99.999634999999998</v>
      </c>
      <c r="AK175" s="291">
        <v>0</v>
      </c>
      <c r="AL175" s="264"/>
    </row>
    <row r="176" spans="1:38" s="516" customFormat="1" ht="77.25" customHeight="1" x14ac:dyDescent="0.25">
      <c r="A176" s="281" t="s">
        <v>10</v>
      </c>
      <c r="B176" s="545" t="s">
        <v>10</v>
      </c>
      <c r="C176" s="281" t="s">
        <v>24</v>
      </c>
      <c r="D176" s="118"/>
      <c r="E176" s="290" t="s">
        <v>729</v>
      </c>
      <c r="F176" s="553" t="s">
        <v>712</v>
      </c>
      <c r="G176" s="556" t="s">
        <v>27</v>
      </c>
      <c r="H176" s="285" t="s">
        <v>831</v>
      </c>
      <c r="I176" s="118"/>
      <c r="J176" s="118"/>
      <c r="K176" s="545">
        <v>44543</v>
      </c>
      <c r="L176" s="10"/>
      <c r="M176" s="13"/>
      <c r="N176" s="13"/>
      <c r="O176" s="10"/>
      <c r="P176" s="13"/>
      <c r="Q176" s="13"/>
      <c r="R176" s="10"/>
      <c r="S176" s="13"/>
      <c r="T176" s="13">
        <v>44552.326631939999</v>
      </c>
      <c r="U176" s="10"/>
      <c r="V176" s="13"/>
      <c r="W176" s="545">
        <v>45578</v>
      </c>
      <c r="X176" s="10"/>
      <c r="Y176" s="13"/>
      <c r="Z176" s="119"/>
      <c r="AA176" s="119"/>
      <c r="AB176" s="119"/>
      <c r="AC176" s="119"/>
      <c r="AD176" s="119"/>
      <c r="AE176" s="119"/>
      <c r="AF176" s="119"/>
      <c r="AG176" s="119"/>
      <c r="AH176" s="546">
        <v>449843.9</v>
      </c>
      <c r="AI176" s="546">
        <v>449843.9</v>
      </c>
      <c r="AJ176" s="286">
        <f t="shared" si="32"/>
        <v>100</v>
      </c>
      <c r="AK176" s="287">
        <f t="shared" si="28"/>
        <v>0</v>
      </c>
    </row>
    <row r="177" spans="1:43" s="516" customFormat="1" ht="86.25" customHeight="1" x14ac:dyDescent="0.25">
      <c r="A177" s="281" t="s">
        <v>10</v>
      </c>
      <c r="B177" s="545" t="s">
        <v>10</v>
      </c>
      <c r="C177" s="281" t="s">
        <v>120</v>
      </c>
      <c r="D177" s="118"/>
      <c r="E177" s="290" t="s">
        <v>730</v>
      </c>
      <c r="F177" s="553" t="s">
        <v>714</v>
      </c>
      <c r="G177" s="556" t="s">
        <v>27</v>
      </c>
      <c r="H177" s="285" t="s">
        <v>815</v>
      </c>
      <c r="I177" s="118"/>
      <c r="J177" s="118"/>
      <c r="K177" s="545">
        <v>44385</v>
      </c>
      <c r="L177" s="10"/>
      <c r="M177" s="13"/>
      <c r="N177" s="13"/>
      <c r="O177" s="10"/>
      <c r="P177" s="13"/>
      <c r="Q177" s="13"/>
      <c r="R177" s="10"/>
      <c r="S177" s="13"/>
      <c r="T177" s="13">
        <v>44475.601655090002</v>
      </c>
      <c r="U177" s="10"/>
      <c r="V177" s="13"/>
      <c r="W177" s="545">
        <v>45665</v>
      </c>
      <c r="X177" s="10"/>
      <c r="Y177" s="13"/>
      <c r="Z177" s="119"/>
      <c r="AA177" s="119"/>
      <c r="AB177" s="119"/>
      <c r="AC177" s="119"/>
      <c r="AD177" s="119"/>
      <c r="AE177" s="119"/>
      <c r="AF177" s="119"/>
      <c r="AG177" s="119"/>
      <c r="AH177" s="544">
        <v>440000</v>
      </c>
      <c r="AI177" s="544">
        <v>415300.99</v>
      </c>
      <c r="AJ177" s="286">
        <f t="shared" si="32"/>
        <v>94.386588636363626</v>
      </c>
      <c r="AK177" s="287">
        <f t="shared" si="28"/>
        <v>24699.010000000009</v>
      </c>
    </row>
    <row r="178" spans="1:43" s="516" customFormat="1" ht="97.5" customHeight="1" x14ac:dyDescent="0.25">
      <c r="A178" s="281" t="s">
        <v>10</v>
      </c>
      <c r="B178" s="545" t="s">
        <v>10</v>
      </c>
      <c r="C178" s="281" t="s">
        <v>120</v>
      </c>
      <c r="D178" s="118"/>
      <c r="E178" s="290" t="s">
        <v>730</v>
      </c>
      <c r="F178" s="553" t="s">
        <v>715</v>
      </c>
      <c r="G178" s="556" t="s">
        <v>27</v>
      </c>
      <c r="H178" s="285" t="s">
        <v>815</v>
      </c>
      <c r="I178" s="118"/>
      <c r="J178" s="118"/>
      <c r="K178" s="545">
        <v>44385</v>
      </c>
      <c r="L178" s="10"/>
      <c r="M178" s="13"/>
      <c r="N178" s="13"/>
      <c r="O178" s="10"/>
      <c r="P178" s="13"/>
      <c r="Q178" s="13"/>
      <c r="R178" s="10"/>
      <c r="S178" s="13"/>
      <c r="T178" s="13">
        <v>44537.838576380003</v>
      </c>
      <c r="U178" s="10"/>
      <c r="V178" s="13"/>
      <c r="W178" s="545">
        <v>45439</v>
      </c>
      <c r="X178" s="10"/>
      <c r="Y178" s="13"/>
      <c r="Z178" s="119"/>
      <c r="AA178" s="119"/>
      <c r="AB178" s="119"/>
      <c r="AC178" s="119"/>
      <c r="AD178" s="119"/>
      <c r="AE178" s="119"/>
      <c r="AF178" s="119"/>
      <c r="AG178" s="119"/>
      <c r="AH178" s="546">
        <v>99853.69</v>
      </c>
      <c r="AI178" s="546">
        <v>99853.69</v>
      </c>
      <c r="AJ178" s="286">
        <f t="shared" si="32"/>
        <v>100</v>
      </c>
      <c r="AK178" s="287">
        <f t="shared" si="28"/>
        <v>0</v>
      </c>
    </row>
    <row r="179" spans="1:43" s="516" customFormat="1" ht="99.75" hidden="1" customHeight="1" x14ac:dyDescent="0.25">
      <c r="A179" s="437" t="s">
        <v>10</v>
      </c>
      <c r="B179" s="390" t="s">
        <v>10</v>
      </c>
      <c r="C179" s="437" t="s">
        <v>24</v>
      </c>
      <c r="D179" s="118"/>
      <c r="E179" s="517" t="s">
        <v>731</v>
      </c>
      <c r="F179" s="275" t="s">
        <v>716</v>
      </c>
      <c r="G179" s="284" t="s">
        <v>381</v>
      </c>
      <c r="H179" s="442" t="s">
        <v>792</v>
      </c>
      <c r="I179" s="118"/>
      <c r="J179" s="118"/>
      <c r="K179" s="390">
        <v>44385</v>
      </c>
      <c r="L179" s="10"/>
      <c r="M179" s="13"/>
      <c r="N179" s="13"/>
      <c r="O179" s="10"/>
      <c r="P179" s="13"/>
      <c r="Q179" s="13"/>
      <c r="R179" s="10"/>
      <c r="S179" s="13"/>
      <c r="T179" s="13">
        <v>44467.735949069996</v>
      </c>
      <c r="U179" s="10"/>
      <c r="V179" s="13"/>
      <c r="W179" s="390">
        <v>45481</v>
      </c>
      <c r="X179" s="10"/>
      <c r="Y179" s="13"/>
      <c r="Z179" s="119"/>
      <c r="AA179" s="119"/>
      <c r="AB179" s="119"/>
      <c r="AC179" s="119"/>
      <c r="AD179" s="119"/>
      <c r="AE179" s="119"/>
      <c r="AF179" s="119"/>
      <c r="AG179" s="119"/>
      <c r="AH179" s="520">
        <v>349986.29</v>
      </c>
      <c r="AI179" s="520">
        <v>349986.29</v>
      </c>
      <c r="AJ179" s="519">
        <f t="shared" si="32"/>
        <v>100</v>
      </c>
      <c r="AK179" s="518">
        <f>+AH179-AI179</f>
        <v>0</v>
      </c>
    </row>
    <row r="180" spans="1:43" s="516" customFormat="1" ht="131.25" hidden="1" customHeight="1" x14ac:dyDescent="0.25">
      <c r="A180" s="437" t="s">
        <v>10</v>
      </c>
      <c r="B180" s="390" t="s">
        <v>10</v>
      </c>
      <c r="C180" s="437" t="s">
        <v>48</v>
      </c>
      <c r="D180" s="118"/>
      <c r="E180" s="517" t="s">
        <v>732</v>
      </c>
      <c r="F180" s="542" t="s">
        <v>717</v>
      </c>
      <c r="G180" s="441" t="s">
        <v>381</v>
      </c>
      <c r="H180" s="442" t="s">
        <v>796</v>
      </c>
      <c r="I180" s="118"/>
      <c r="J180" s="118"/>
      <c r="K180" s="390">
        <v>44545</v>
      </c>
      <c r="L180" s="10"/>
      <c r="M180" s="13"/>
      <c r="N180" s="13"/>
      <c r="O180" s="10"/>
      <c r="P180" s="13"/>
      <c r="Q180" s="13"/>
      <c r="R180" s="10"/>
      <c r="S180" s="13"/>
      <c r="T180" s="13">
        <v>44552.325543979998</v>
      </c>
      <c r="U180" s="10"/>
      <c r="V180" s="13"/>
      <c r="W180" s="390">
        <v>45641</v>
      </c>
      <c r="X180" s="10"/>
      <c r="Y180" s="13"/>
      <c r="Z180" s="119"/>
      <c r="AA180" s="119"/>
      <c r="AB180" s="119"/>
      <c r="AC180" s="119"/>
      <c r="AD180" s="119"/>
      <c r="AE180" s="119"/>
      <c r="AF180" s="119"/>
      <c r="AG180" s="119"/>
      <c r="AH180" s="520">
        <v>155000</v>
      </c>
      <c r="AI180" s="520">
        <v>154999.65</v>
      </c>
      <c r="AJ180" s="519">
        <f t="shared" si="32"/>
        <v>99.99977419354839</v>
      </c>
      <c r="AK180" s="518">
        <f t="shared" si="28"/>
        <v>0.35000000000582077</v>
      </c>
    </row>
    <row r="181" spans="1:43" ht="147" hidden="1" customHeight="1" x14ac:dyDescent="0.25">
      <c r="A181" s="281" t="s">
        <v>10</v>
      </c>
      <c r="B181" s="282" t="s">
        <v>10</v>
      </c>
      <c r="C181" s="281" t="s">
        <v>145</v>
      </c>
      <c r="D181" s="118"/>
      <c r="E181" s="283" t="s">
        <v>749</v>
      </c>
      <c r="F181" s="275" t="s">
        <v>750</v>
      </c>
      <c r="G181" s="284" t="s">
        <v>779</v>
      </c>
      <c r="H181" s="285" t="s">
        <v>802</v>
      </c>
      <c r="I181" s="188"/>
      <c r="J181" s="188"/>
      <c r="K181" s="319">
        <v>44900</v>
      </c>
      <c r="L181" s="10"/>
      <c r="M181" s="13"/>
      <c r="N181" s="13"/>
      <c r="O181" s="10"/>
      <c r="P181" s="13"/>
      <c r="Q181" s="13"/>
      <c r="R181" s="10"/>
      <c r="S181" s="13"/>
      <c r="T181" s="13">
        <v>44900</v>
      </c>
      <c r="U181" s="10"/>
      <c r="V181" s="13"/>
      <c r="W181" s="319">
        <v>45193</v>
      </c>
      <c r="X181" s="10"/>
      <c r="Y181" s="13"/>
      <c r="Z181" s="267"/>
      <c r="AA181" s="267"/>
      <c r="AB181" s="267"/>
      <c r="AC181" s="267"/>
      <c r="AD181" s="267"/>
      <c r="AE181" s="267"/>
      <c r="AF181" s="267"/>
      <c r="AG181" s="267"/>
      <c r="AH181" s="536">
        <v>153750</v>
      </c>
      <c r="AI181" s="536">
        <v>153750</v>
      </c>
      <c r="AJ181" s="537">
        <f t="shared" ref="AJ181" si="33">AI181/AH181*100</f>
        <v>100</v>
      </c>
      <c r="AK181" s="538">
        <f t="shared" ref="AK181" si="34">+AH181-AI181</f>
        <v>0</v>
      </c>
      <c r="AL181" s="264"/>
    </row>
    <row r="182" spans="1:43" s="516" customFormat="1" ht="53.25" customHeight="1" x14ac:dyDescent="0.25">
      <c r="A182" s="281" t="s">
        <v>10</v>
      </c>
      <c r="B182" s="545" t="s">
        <v>10</v>
      </c>
      <c r="C182" s="281" t="s">
        <v>155</v>
      </c>
      <c r="D182" s="465"/>
      <c r="E182" s="290" t="s">
        <v>751</v>
      </c>
      <c r="F182" s="553" t="s">
        <v>752</v>
      </c>
      <c r="G182" s="556" t="s">
        <v>27</v>
      </c>
      <c r="H182" s="285" t="s">
        <v>803</v>
      </c>
      <c r="I182" s="188"/>
      <c r="J182" s="188"/>
      <c r="K182" s="545">
        <v>44902</v>
      </c>
      <c r="L182" s="10"/>
      <c r="M182" s="13"/>
      <c r="N182" s="13"/>
      <c r="O182" s="10"/>
      <c r="P182" s="13"/>
      <c r="Q182" s="13"/>
      <c r="R182" s="10"/>
      <c r="S182" s="13"/>
      <c r="T182" s="13">
        <v>44902</v>
      </c>
      <c r="U182" s="10"/>
      <c r="V182" s="13"/>
      <c r="W182" s="545">
        <v>45998</v>
      </c>
      <c r="X182" s="10"/>
      <c r="Y182" s="13"/>
      <c r="Z182" s="267"/>
      <c r="AA182" s="267"/>
      <c r="AB182" s="267"/>
      <c r="AC182" s="267"/>
      <c r="AD182" s="267"/>
      <c r="AE182" s="267"/>
      <c r="AF182" s="267"/>
      <c r="AG182" s="267"/>
      <c r="AH182" s="544">
        <v>200000</v>
      </c>
      <c r="AI182" s="544">
        <v>151382.56</v>
      </c>
      <c r="AJ182" s="286">
        <f t="shared" ref="AJ182" si="35">AI182/AH182*100</f>
        <v>75.691279999999992</v>
      </c>
      <c r="AK182" s="287">
        <f t="shared" ref="AK182" si="36">+AH182-AI182</f>
        <v>48617.440000000002</v>
      </c>
      <c r="AL182" s="521"/>
      <c r="AM182" s="521"/>
      <c r="AN182" s="521"/>
    </row>
    <row r="183" spans="1:43" s="516" customFormat="1" ht="89.25" x14ac:dyDescent="0.25">
      <c r="A183" s="281" t="s">
        <v>10</v>
      </c>
      <c r="B183" s="545" t="s">
        <v>10</v>
      </c>
      <c r="C183" s="281" t="s">
        <v>135</v>
      </c>
      <c r="D183" s="267"/>
      <c r="E183" s="290" t="s">
        <v>753</v>
      </c>
      <c r="F183" s="553" t="s">
        <v>754</v>
      </c>
      <c r="G183" s="556" t="s">
        <v>27</v>
      </c>
      <c r="H183" s="557" t="s">
        <v>804</v>
      </c>
      <c r="I183" s="214"/>
      <c r="J183" s="173"/>
      <c r="K183" s="545">
        <v>44902</v>
      </c>
      <c r="L183" s="10"/>
      <c r="M183" s="13"/>
      <c r="N183" s="13"/>
      <c r="O183" s="10"/>
      <c r="P183" s="13"/>
      <c r="Q183" s="13"/>
      <c r="R183" s="10"/>
      <c r="S183" s="13"/>
      <c r="T183" s="13">
        <v>44902</v>
      </c>
      <c r="U183" s="10"/>
      <c r="V183" s="13"/>
      <c r="W183" s="545">
        <v>45998</v>
      </c>
      <c r="X183" s="10"/>
      <c r="Y183" s="13"/>
      <c r="Z183" s="214"/>
      <c r="AA183" s="214"/>
      <c r="AB183" s="173"/>
      <c r="AC183" s="174"/>
      <c r="AD183" s="23"/>
      <c r="AE183" s="214"/>
      <c r="AF183" s="214"/>
      <c r="AG183" s="173"/>
      <c r="AH183" s="547">
        <v>250000</v>
      </c>
      <c r="AI183" s="558">
        <v>90625.23</v>
      </c>
      <c r="AJ183" s="548">
        <f t="shared" ref="AJ183" si="37">AI183/AH183*100</f>
        <v>36.250092000000002</v>
      </c>
      <c r="AK183" s="289">
        <f t="shared" ref="AK183" si="38">+AH183-AI183</f>
        <v>159374.77000000002</v>
      </c>
      <c r="AL183" s="526"/>
      <c r="AM183" s="527"/>
      <c r="AN183" s="528"/>
    </row>
    <row r="184" spans="1:43" ht="25.5" hidden="1" x14ac:dyDescent="0.25">
      <c r="A184" s="209" t="s">
        <v>10</v>
      </c>
      <c r="B184" s="92" t="s">
        <v>10</v>
      </c>
      <c r="C184" s="209"/>
      <c r="D184" s="257"/>
      <c r="E184" s="237" t="s">
        <v>723</v>
      </c>
      <c r="F184" s="57" t="s">
        <v>706</v>
      </c>
      <c r="G184" s="71"/>
      <c r="H184" s="212"/>
      <c r="I184" s="57"/>
      <c r="J184" s="71"/>
      <c r="K184" s="92"/>
      <c r="L184" s="17"/>
      <c r="M184" s="92"/>
      <c r="N184" s="92"/>
      <c r="O184" s="17"/>
      <c r="P184" s="92"/>
      <c r="Q184" s="92"/>
      <c r="R184" s="17"/>
      <c r="S184" s="92"/>
      <c r="T184" s="92"/>
      <c r="U184" s="17"/>
      <c r="V184" s="92"/>
      <c r="W184" s="92"/>
      <c r="X184" s="17"/>
      <c r="Y184" s="92"/>
      <c r="Z184" s="257"/>
      <c r="AA184" s="237"/>
      <c r="AB184" s="57"/>
      <c r="AC184" s="71"/>
      <c r="AD184" s="57"/>
      <c r="AE184" s="71"/>
      <c r="AF184" s="258"/>
      <c r="AG184" s="209"/>
      <c r="AH184" s="212">
        <v>170000</v>
      </c>
      <c r="AI184" s="57">
        <v>13580</v>
      </c>
      <c r="AJ184" s="211">
        <f t="shared" ref="AJ184:AJ185" si="39">AI184/AH184*100</f>
        <v>7.9882352941176471</v>
      </c>
      <c r="AK184" s="212">
        <f t="shared" ref="AK184:AK185" si="40">+AH184-AI184</f>
        <v>156420</v>
      </c>
      <c r="AL184" s="217"/>
      <c r="AM184" s="217"/>
      <c r="AN184" s="217"/>
      <c r="AO184" s="217"/>
      <c r="AP184" s="217"/>
      <c r="AQ184" s="217"/>
    </row>
    <row r="185" spans="1:43" ht="25.5" hidden="1" customHeight="1" x14ac:dyDescent="0.25">
      <c r="A185" s="118" t="s">
        <v>10</v>
      </c>
      <c r="B185" s="13" t="s">
        <v>10</v>
      </c>
      <c r="C185" s="118" t="s">
        <v>29</v>
      </c>
      <c r="D185" s="215"/>
      <c r="E185" s="213" t="s">
        <v>755</v>
      </c>
      <c r="F185" s="32" t="s">
        <v>706</v>
      </c>
      <c r="G185" s="23"/>
      <c r="H185" s="174"/>
      <c r="I185" s="32"/>
      <c r="J185" s="23"/>
      <c r="K185" s="13"/>
      <c r="L185" s="10"/>
      <c r="M185" s="13"/>
      <c r="N185" s="13"/>
      <c r="O185" s="10"/>
      <c r="P185" s="13"/>
      <c r="Q185" s="13"/>
      <c r="R185" s="10"/>
      <c r="S185" s="13"/>
      <c r="T185" s="13"/>
      <c r="U185" s="10"/>
      <c r="V185" s="13"/>
      <c r="W185" s="13"/>
      <c r="X185" s="10"/>
      <c r="Y185" s="13"/>
      <c r="Z185" s="215"/>
      <c r="AA185" s="213"/>
      <c r="AB185" s="32"/>
      <c r="AC185" s="23"/>
      <c r="AD185" s="32"/>
      <c r="AE185" s="23"/>
      <c r="AF185" s="214"/>
      <c r="AG185" s="118"/>
      <c r="AH185" s="174">
        <v>300000</v>
      </c>
      <c r="AI185" s="32">
        <v>0</v>
      </c>
      <c r="AJ185" s="23">
        <f t="shared" si="39"/>
        <v>0</v>
      </c>
      <c r="AK185" s="174">
        <f t="shared" si="40"/>
        <v>300000</v>
      </c>
      <c r="AL185" s="217"/>
      <c r="AM185" s="217"/>
      <c r="AN185" s="217"/>
      <c r="AO185" s="217"/>
      <c r="AP185" s="217"/>
      <c r="AQ185" s="217"/>
    </row>
    <row r="186" spans="1:43" hidden="1" x14ac:dyDescent="0.25">
      <c r="A186" s="118" t="s">
        <v>10</v>
      </c>
      <c r="B186" s="13" t="s">
        <v>10</v>
      </c>
      <c r="C186" s="118"/>
      <c r="D186" s="215"/>
      <c r="E186" s="213"/>
      <c r="F186" s="32"/>
      <c r="G186" s="23"/>
      <c r="K186" s="13"/>
      <c r="L186" s="10"/>
      <c r="M186" s="13"/>
      <c r="N186" s="13"/>
      <c r="O186" s="10"/>
      <c r="P186" s="13"/>
      <c r="Q186" s="13"/>
      <c r="R186" s="10"/>
      <c r="S186" s="13"/>
      <c r="T186" s="13"/>
      <c r="U186" s="10"/>
      <c r="V186" s="13"/>
      <c r="W186" s="13"/>
      <c r="X186" s="10"/>
      <c r="Y186" s="13"/>
      <c r="AH186" s="174"/>
      <c r="AI186" s="32"/>
      <c r="AJ186" s="23"/>
      <c r="AK186" s="174"/>
    </row>
    <row r="187" spans="1:43" s="516" customFormat="1" ht="82.5" customHeight="1" x14ac:dyDescent="0.25">
      <c r="A187" s="281" t="s">
        <v>10</v>
      </c>
      <c r="B187" s="545" t="s">
        <v>10</v>
      </c>
      <c r="C187" s="281" t="s">
        <v>138</v>
      </c>
      <c r="D187" s="267"/>
      <c r="E187" s="290" t="s">
        <v>756</v>
      </c>
      <c r="F187" s="553" t="s">
        <v>757</v>
      </c>
      <c r="G187" s="556" t="s">
        <v>27</v>
      </c>
      <c r="H187" s="285" t="s">
        <v>801</v>
      </c>
      <c r="I187" s="32"/>
      <c r="J187" s="173"/>
      <c r="K187" s="545">
        <v>44897</v>
      </c>
      <c r="L187" s="10"/>
      <c r="M187" s="13"/>
      <c r="N187" s="13"/>
      <c r="O187" s="10"/>
      <c r="P187" s="13"/>
      <c r="Q187" s="13"/>
      <c r="R187" s="10"/>
      <c r="S187" s="13"/>
      <c r="T187" s="13">
        <v>44897</v>
      </c>
      <c r="U187" s="10"/>
      <c r="V187" s="13"/>
      <c r="W187" s="545">
        <v>45810</v>
      </c>
      <c r="X187" s="10"/>
      <c r="Y187" s="13"/>
      <c r="Z187" s="174"/>
      <c r="AA187" s="23"/>
      <c r="AB187" s="174"/>
      <c r="AC187" s="32"/>
      <c r="AD187" s="174"/>
      <c r="AE187" s="23"/>
      <c r="AF187" s="174"/>
      <c r="AG187" s="32"/>
      <c r="AH187" s="547">
        <v>200000</v>
      </c>
      <c r="AI187" s="558">
        <v>57113.72</v>
      </c>
      <c r="AJ187" s="548">
        <f t="shared" ref="AJ187" si="41">AI187/AH187*100</f>
        <v>28.55686</v>
      </c>
      <c r="AK187" s="289">
        <f t="shared" ref="AK187" si="42">+AH187-AI187</f>
        <v>142886.28</v>
      </c>
      <c r="AL187" s="526"/>
      <c r="AM187" s="527"/>
      <c r="AN187" s="528"/>
    </row>
    <row r="188" spans="1:43" s="516" customFormat="1" ht="192" customHeight="1" x14ac:dyDescent="0.25">
      <c r="A188" s="281" t="s">
        <v>10</v>
      </c>
      <c r="B188" s="545" t="s">
        <v>10</v>
      </c>
      <c r="C188" s="281" t="s">
        <v>120</v>
      </c>
      <c r="D188" s="267"/>
      <c r="E188" s="290" t="s">
        <v>759</v>
      </c>
      <c r="F188" s="553" t="s">
        <v>758</v>
      </c>
      <c r="G188" s="556" t="s">
        <v>27</v>
      </c>
      <c r="H188" s="285" t="s">
        <v>797</v>
      </c>
      <c r="I188" s="188"/>
      <c r="J188" s="188"/>
      <c r="K188" s="545">
        <v>44740</v>
      </c>
      <c r="L188" s="10"/>
      <c r="M188" s="13"/>
      <c r="N188" s="13"/>
      <c r="O188" s="10"/>
      <c r="P188" s="13"/>
      <c r="Q188" s="13"/>
      <c r="R188" s="10"/>
      <c r="S188" s="13"/>
      <c r="T188" s="13">
        <v>44740</v>
      </c>
      <c r="U188" s="10"/>
      <c r="V188" s="13"/>
      <c r="W188" s="545">
        <v>45836</v>
      </c>
      <c r="X188" s="10"/>
      <c r="Y188" s="13"/>
      <c r="Z188" s="174"/>
      <c r="AA188" s="23"/>
      <c r="AB188" s="174"/>
      <c r="AC188" s="32"/>
      <c r="AD188" s="174"/>
      <c r="AE188" s="23"/>
      <c r="AF188" s="174"/>
      <c r="AG188" s="32"/>
      <c r="AH188" s="547">
        <v>300000</v>
      </c>
      <c r="AI188" s="558">
        <v>230659.62</v>
      </c>
      <c r="AJ188" s="548">
        <f t="shared" ref="AJ188" si="43">AI188/AH188*100</f>
        <v>76.886539999999997</v>
      </c>
      <c r="AK188" s="287">
        <f t="shared" ref="AK188" si="44">+AH188-AI188</f>
        <v>69340.38</v>
      </c>
    </row>
    <row r="189" spans="1:43" ht="57" hidden="1" customHeight="1" x14ac:dyDescent="0.25">
      <c r="A189" s="281" t="s">
        <v>10</v>
      </c>
      <c r="B189" s="282" t="s">
        <v>10</v>
      </c>
      <c r="C189" s="281" t="s">
        <v>761</v>
      </c>
      <c r="D189" s="267"/>
      <c r="E189" s="283" t="s">
        <v>762</v>
      </c>
      <c r="F189" s="275" t="s">
        <v>760</v>
      </c>
      <c r="G189" s="284" t="s">
        <v>779</v>
      </c>
      <c r="H189" s="285" t="s">
        <v>812</v>
      </c>
      <c r="I189" s="188"/>
      <c r="J189" s="188"/>
      <c r="K189" s="319">
        <v>44748</v>
      </c>
      <c r="L189" s="10"/>
      <c r="M189" s="13"/>
      <c r="N189" s="13"/>
      <c r="O189" s="10"/>
      <c r="P189" s="13"/>
      <c r="Q189" s="13"/>
      <c r="R189" s="10"/>
      <c r="S189" s="13"/>
      <c r="T189" s="13">
        <v>44671</v>
      </c>
      <c r="U189" s="10"/>
      <c r="V189" s="13"/>
      <c r="W189" s="319">
        <v>45479</v>
      </c>
      <c r="X189" s="10"/>
      <c r="Y189" s="13"/>
      <c r="Z189" s="174"/>
      <c r="AA189" s="23"/>
      <c r="AB189" s="174"/>
      <c r="AC189" s="32"/>
      <c r="AD189" s="174"/>
      <c r="AE189" s="23"/>
      <c r="AF189" s="174"/>
      <c r="AG189" s="32"/>
      <c r="AH189" s="539">
        <v>120000</v>
      </c>
      <c r="AI189" s="540">
        <v>120000</v>
      </c>
      <c r="AJ189" s="541">
        <f t="shared" ref="AJ189" si="45">AI189/AH189*100</f>
        <v>100</v>
      </c>
      <c r="AK189" s="538">
        <f t="shared" ref="AK189" si="46">+AH189-AI189</f>
        <v>0</v>
      </c>
      <c r="AL189" s="264"/>
    </row>
    <row r="190" spans="1:43" ht="51" hidden="1" x14ac:dyDescent="0.25">
      <c r="A190" s="118" t="s">
        <v>10</v>
      </c>
      <c r="B190" s="13" t="s">
        <v>10</v>
      </c>
      <c r="C190" s="118" t="s">
        <v>135</v>
      </c>
      <c r="D190" s="267"/>
      <c r="E190" s="213" t="s">
        <v>725</v>
      </c>
      <c r="F190" s="32" t="s">
        <v>708</v>
      </c>
      <c r="G190" s="23" t="s">
        <v>381</v>
      </c>
      <c r="H190" s="171" t="s">
        <v>795</v>
      </c>
      <c r="I190" s="188"/>
      <c r="J190" s="188"/>
      <c r="K190" s="13">
        <v>44488</v>
      </c>
      <c r="L190" s="10"/>
      <c r="M190" s="13"/>
      <c r="N190" s="13"/>
      <c r="O190" s="10"/>
      <c r="P190" s="13"/>
      <c r="Q190" s="13"/>
      <c r="R190" s="10"/>
      <c r="S190" s="13"/>
      <c r="T190" s="13">
        <v>44488</v>
      </c>
      <c r="U190" s="10"/>
      <c r="V190" s="13"/>
      <c r="W190" s="13">
        <v>45218</v>
      </c>
      <c r="X190" s="10"/>
      <c r="Y190" s="13"/>
      <c r="Z190" s="174"/>
      <c r="AA190" s="23"/>
      <c r="AB190" s="174"/>
      <c r="AC190" s="32"/>
      <c r="AD190" s="174"/>
      <c r="AE190" s="23"/>
      <c r="AF190" s="174"/>
      <c r="AG190" s="32"/>
      <c r="AH190" s="266">
        <v>100000</v>
      </c>
      <c r="AI190" s="268">
        <v>53211.09</v>
      </c>
      <c r="AJ190" s="173">
        <f t="shared" ref="AJ190" si="47">AI190/AH190*100</f>
        <v>53.211089999999992</v>
      </c>
      <c r="AK190" s="174">
        <f t="shared" ref="AK190" si="48">+AH190-AI190</f>
        <v>46788.91</v>
      </c>
      <c r="AL190" s="264"/>
    </row>
    <row r="191" spans="1:43" s="516" customFormat="1" ht="102" x14ac:dyDescent="0.25">
      <c r="A191" s="281" t="s">
        <v>10</v>
      </c>
      <c r="B191" s="545" t="s">
        <v>10</v>
      </c>
      <c r="C191" s="281" t="s">
        <v>70</v>
      </c>
      <c r="D191" s="465"/>
      <c r="E191" s="290" t="s">
        <v>764</v>
      </c>
      <c r="F191" s="553" t="s">
        <v>763</v>
      </c>
      <c r="G191" s="556" t="s">
        <v>27</v>
      </c>
      <c r="H191" s="285" t="s">
        <v>814</v>
      </c>
      <c r="I191" s="188"/>
      <c r="J191" s="188"/>
      <c r="K191" s="545">
        <v>44763</v>
      </c>
      <c r="L191" s="10"/>
      <c r="M191" s="13"/>
      <c r="N191" s="13"/>
      <c r="O191" s="10"/>
      <c r="P191" s="13"/>
      <c r="Q191" s="13"/>
      <c r="R191" s="10"/>
      <c r="S191" s="13"/>
      <c r="T191" s="13">
        <v>44763</v>
      </c>
      <c r="U191" s="10"/>
      <c r="V191" s="13"/>
      <c r="W191" s="545">
        <v>45678</v>
      </c>
      <c r="X191" s="10"/>
      <c r="Y191" s="13"/>
      <c r="Z191" s="174"/>
      <c r="AA191" s="23"/>
      <c r="AB191" s="174"/>
      <c r="AC191" s="32"/>
      <c r="AD191" s="174"/>
      <c r="AE191" s="23"/>
      <c r="AF191" s="174"/>
      <c r="AG191" s="32"/>
      <c r="AH191" s="547">
        <v>350000</v>
      </c>
      <c r="AI191" s="558">
        <v>229077.21</v>
      </c>
      <c r="AJ191" s="548">
        <f t="shared" ref="AJ191" si="49">AI191/AH191*100</f>
        <v>65.450631428571427</v>
      </c>
      <c r="AK191" s="287">
        <f t="shared" ref="AK191" si="50">+AH191-AI191</f>
        <v>120922.79000000001</v>
      </c>
    </row>
    <row r="192" spans="1:43" s="516" customFormat="1" ht="77.25" customHeight="1" x14ac:dyDescent="0.25">
      <c r="A192" s="281" t="s">
        <v>10</v>
      </c>
      <c r="B192" s="545" t="s">
        <v>10</v>
      </c>
      <c r="C192" s="281" t="s">
        <v>24</v>
      </c>
      <c r="D192" s="267"/>
      <c r="E192" s="290" t="s">
        <v>765</v>
      </c>
      <c r="F192" s="553" t="s">
        <v>766</v>
      </c>
      <c r="G192" s="556" t="s">
        <v>27</v>
      </c>
      <c r="H192" s="285" t="s">
        <v>798</v>
      </c>
      <c r="I192" s="188"/>
      <c r="J192" s="188"/>
      <c r="K192" s="545">
        <v>44754</v>
      </c>
      <c r="L192" s="10"/>
      <c r="M192" s="13"/>
      <c r="N192" s="13"/>
      <c r="O192" s="10"/>
      <c r="P192" s="13"/>
      <c r="Q192" s="13"/>
      <c r="R192" s="10"/>
      <c r="S192" s="13"/>
      <c r="T192" s="13">
        <v>44754</v>
      </c>
      <c r="U192" s="10"/>
      <c r="V192" s="13"/>
      <c r="W192" s="545">
        <v>45850</v>
      </c>
      <c r="X192" s="10"/>
      <c r="Y192" s="13"/>
      <c r="Z192" s="174"/>
      <c r="AA192" s="23"/>
      <c r="AB192" s="174"/>
      <c r="AC192" s="32"/>
      <c r="AD192" s="174"/>
      <c r="AE192" s="23"/>
      <c r="AF192" s="174"/>
      <c r="AG192" s="32"/>
      <c r="AH192" s="547">
        <v>350000</v>
      </c>
      <c r="AI192" s="558">
        <v>250237.48</v>
      </c>
      <c r="AJ192" s="548">
        <f t="shared" ref="AJ192" si="51">AI192/AH192*100</f>
        <v>71.496422857142861</v>
      </c>
      <c r="AK192" s="287">
        <f t="shared" ref="AK192" si="52">+AH192-AI192</f>
        <v>99762.51999999999</v>
      </c>
    </row>
    <row r="193" spans="1:38" s="516" customFormat="1" ht="118.5" hidden="1" customHeight="1" x14ac:dyDescent="0.25">
      <c r="A193" s="437" t="s">
        <v>10</v>
      </c>
      <c r="B193" s="390" t="s">
        <v>10</v>
      </c>
      <c r="C193" s="437" t="s">
        <v>769</v>
      </c>
      <c r="D193" s="465"/>
      <c r="E193" s="517" t="s">
        <v>768</v>
      </c>
      <c r="F193" s="542" t="s">
        <v>767</v>
      </c>
      <c r="G193" s="441" t="s">
        <v>381</v>
      </c>
      <c r="H193" s="442" t="s">
        <v>813</v>
      </c>
      <c r="I193" s="188"/>
      <c r="J193" s="188"/>
      <c r="K193" s="390">
        <v>44713</v>
      </c>
      <c r="L193" s="10"/>
      <c r="M193" s="13"/>
      <c r="N193" s="13"/>
      <c r="O193" s="10"/>
      <c r="P193" s="13"/>
      <c r="Q193" s="13"/>
      <c r="R193" s="10"/>
      <c r="S193" s="13"/>
      <c r="T193" s="13">
        <v>44713</v>
      </c>
      <c r="U193" s="10"/>
      <c r="V193" s="13"/>
      <c r="W193" s="390">
        <v>45505</v>
      </c>
      <c r="X193" s="10"/>
      <c r="Y193" s="13"/>
      <c r="Z193" s="174"/>
      <c r="AA193" s="23"/>
      <c r="AB193" s="174"/>
      <c r="AC193" s="32"/>
      <c r="AD193" s="174"/>
      <c r="AE193" s="23"/>
      <c r="AF193" s="174"/>
      <c r="AG193" s="32"/>
      <c r="AH193" s="522">
        <v>200000</v>
      </c>
      <c r="AI193" s="523">
        <v>199982.49</v>
      </c>
      <c r="AJ193" s="524">
        <f t="shared" ref="AJ193" si="53">AI193/AH193*100</f>
        <v>99.991244999999992</v>
      </c>
      <c r="AK193" s="518">
        <f t="shared" ref="AK193" si="54">+AH193-AI193</f>
        <v>17.510000000009313</v>
      </c>
    </row>
    <row r="194" spans="1:38" ht="27" hidden="1" customHeight="1" x14ac:dyDescent="0.25">
      <c r="A194" s="281" t="s">
        <v>10</v>
      </c>
      <c r="B194" s="282" t="s">
        <v>10</v>
      </c>
      <c r="C194" s="281" t="s">
        <v>10</v>
      </c>
      <c r="D194" s="267"/>
      <c r="E194" s="283" t="s">
        <v>770</v>
      </c>
      <c r="F194" s="275" t="s">
        <v>713</v>
      </c>
      <c r="G194" s="284" t="s">
        <v>882</v>
      </c>
      <c r="H194" s="285" t="s">
        <v>770</v>
      </c>
      <c r="I194" s="188"/>
      <c r="J194" s="188"/>
      <c r="K194" s="319">
        <v>44564</v>
      </c>
      <c r="L194" s="10"/>
      <c r="M194" s="13"/>
      <c r="N194" s="13"/>
      <c r="O194" s="10"/>
      <c r="P194" s="13"/>
      <c r="Q194" s="13"/>
      <c r="R194" s="10"/>
      <c r="S194" s="13"/>
      <c r="T194" s="13">
        <v>44564</v>
      </c>
      <c r="U194" s="10"/>
      <c r="V194" s="13"/>
      <c r="W194" s="319">
        <v>45291</v>
      </c>
      <c r="X194" s="10"/>
      <c r="Y194" s="13"/>
      <c r="Z194" s="174"/>
      <c r="AA194" s="23"/>
      <c r="AB194" s="174"/>
      <c r="AC194" s="32"/>
      <c r="AD194" s="174"/>
      <c r="AE194" s="23"/>
      <c r="AF194" s="174"/>
      <c r="AG194" s="32"/>
      <c r="AH194" s="539">
        <v>433249</v>
      </c>
      <c r="AI194" s="540">
        <v>363041.25</v>
      </c>
      <c r="AJ194" s="541">
        <f t="shared" ref="AJ194:AJ195" si="55">AI194/AH194*100</f>
        <v>83.795057807404064</v>
      </c>
      <c r="AK194" s="538">
        <f t="shared" ref="AK194:AK195" si="56">+AH194-AI194</f>
        <v>70207.75</v>
      </c>
      <c r="AL194" s="264"/>
    </row>
    <row r="195" spans="1:38" s="516" customFormat="1" ht="61.5" hidden="1" customHeight="1" x14ac:dyDescent="0.25">
      <c r="A195" s="437" t="s">
        <v>10</v>
      </c>
      <c r="B195" s="390" t="s">
        <v>10</v>
      </c>
      <c r="C195" s="437" t="s">
        <v>135</v>
      </c>
      <c r="D195" s="465"/>
      <c r="E195" s="517" t="s">
        <v>723</v>
      </c>
      <c r="F195" s="437" t="s">
        <v>706</v>
      </c>
      <c r="G195" s="441" t="s">
        <v>381</v>
      </c>
      <c r="H195" s="442" t="s">
        <v>794</v>
      </c>
      <c r="I195" s="188"/>
      <c r="J195" s="188"/>
      <c r="K195" s="390">
        <v>44434</v>
      </c>
      <c r="L195" s="10"/>
      <c r="M195" s="13"/>
      <c r="N195" s="13"/>
      <c r="O195" s="10"/>
      <c r="P195" s="13"/>
      <c r="Q195" s="13"/>
      <c r="R195" s="10"/>
      <c r="S195" s="13"/>
      <c r="T195" s="13">
        <v>44434</v>
      </c>
      <c r="U195" s="10">
        <v>45164</v>
      </c>
      <c r="V195" s="13"/>
      <c r="W195" s="390">
        <v>45530</v>
      </c>
      <c r="X195" s="10"/>
      <c r="Y195" s="13"/>
      <c r="Z195" s="267"/>
      <c r="AA195" s="267"/>
      <c r="AB195" s="267"/>
      <c r="AC195" s="267"/>
      <c r="AD195" s="267"/>
      <c r="AE195" s="267"/>
      <c r="AF195" s="267"/>
      <c r="AG195" s="267"/>
      <c r="AH195" s="522">
        <v>169973.01</v>
      </c>
      <c r="AI195" s="522">
        <v>169973.01</v>
      </c>
      <c r="AJ195" s="529">
        <f t="shared" si="55"/>
        <v>100</v>
      </c>
      <c r="AK195" s="525">
        <f t="shared" si="56"/>
        <v>0</v>
      </c>
    </row>
    <row r="196" spans="1:38" s="516" customFormat="1" ht="39.75" customHeight="1" x14ac:dyDescent="0.25">
      <c r="A196" s="281" t="s">
        <v>10</v>
      </c>
      <c r="B196" s="545" t="s">
        <v>10</v>
      </c>
      <c r="C196" s="281" t="s">
        <v>29</v>
      </c>
      <c r="D196" s="267"/>
      <c r="E196" s="290" t="s">
        <v>755</v>
      </c>
      <c r="F196" s="281" t="s">
        <v>799</v>
      </c>
      <c r="G196" s="556" t="s">
        <v>27</v>
      </c>
      <c r="H196" s="285" t="s">
        <v>800</v>
      </c>
      <c r="I196" s="188"/>
      <c r="J196" s="188"/>
      <c r="K196" s="545">
        <v>44805</v>
      </c>
      <c r="L196" s="10"/>
      <c r="M196" s="13"/>
      <c r="N196" s="13"/>
      <c r="O196" s="10"/>
      <c r="P196" s="13"/>
      <c r="Q196" s="13"/>
      <c r="R196" s="10"/>
      <c r="S196" s="13"/>
      <c r="T196" s="13">
        <v>44805</v>
      </c>
      <c r="U196" s="10"/>
      <c r="V196" s="13"/>
      <c r="W196" s="545">
        <v>45901</v>
      </c>
      <c r="X196" s="10"/>
      <c r="Y196" s="13"/>
      <c r="Z196" s="267"/>
      <c r="AA196" s="267"/>
      <c r="AB196" s="267"/>
      <c r="AC196" s="267"/>
      <c r="AD196" s="267"/>
      <c r="AE196" s="267"/>
      <c r="AF196" s="267"/>
      <c r="AG196" s="267"/>
      <c r="AH196" s="547">
        <v>300000</v>
      </c>
      <c r="AI196" s="547">
        <v>168902.92</v>
      </c>
      <c r="AJ196" s="549">
        <f>AI196/AH196*100</f>
        <v>56.300973333333339</v>
      </c>
      <c r="AK196" s="289">
        <f>+AH196-AI196</f>
        <v>131097.07999999999</v>
      </c>
    </row>
    <row r="197" spans="1:38" ht="102" hidden="1" x14ac:dyDescent="0.25">
      <c r="A197" s="209" t="s">
        <v>10</v>
      </c>
      <c r="B197" s="92" t="s">
        <v>10</v>
      </c>
      <c r="C197" s="209" t="s">
        <v>808</v>
      </c>
      <c r="D197" s="257"/>
      <c r="E197" s="237" t="s">
        <v>806</v>
      </c>
      <c r="F197" s="209" t="s">
        <v>805</v>
      </c>
      <c r="G197" s="71" t="s">
        <v>381</v>
      </c>
      <c r="H197" s="218" t="s">
        <v>807</v>
      </c>
      <c r="I197" s="260"/>
      <c r="J197" s="260"/>
      <c r="K197" s="92">
        <v>44910</v>
      </c>
      <c r="L197" s="17"/>
      <c r="M197" s="92"/>
      <c r="N197" s="92"/>
      <c r="O197" s="17"/>
      <c r="P197" s="92"/>
      <c r="Q197" s="92"/>
      <c r="R197" s="17"/>
      <c r="S197" s="92"/>
      <c r="T197" s="92">
        <v>44910</v>
      </c>
      <c r="U197" s="17"/>
      <c r="V197" s="92"/>
      <c r="W197" s="92">
        <v>45092</v>
      </c>
      <c r="X197" s="17"/>
      <c r="Y197" s="92"/>
      <c r="Z197" s="257"/>
      <c r="AA197" s="257"/>
      <c r="AB197" s="257"/>
      <c r="AC197" s="257"/>
      <c r="AD197" s="257"/>
      <c r="AE197" s="257"/>
      <c r="AF197" s="257"/>
      <c r="AG197" s="257"/>
      <c r="AH197" s="261">
        <v>20000</v>
      </c>
      <c r="AI197" s="261">
        <v>0</v>
      </c>
      <c r="AJ197" s="262">
        <f t="shared" ref="AJ197" si="57">AI197/AH197*100</f>
        <v>0</v>
      </c>
      <c r="AK197" s="262">
        <f>+AH197-AI197</f>
        <v>20000</v>
      </c>
    </row>
    <row r="198" spans="1:38" s="516" customFormat="1" ht="23.25" customHeight="1" x14ac:dyDescent="0.25">
      <c r="A198" s="281" t="s">
        <v>10</v>
      </c>
      <c r="B198" s="545" t="s">
        <v>10</v>
      </c>
      <c r="C198" s="281" t="s">
        <v>10</v>
      </c>
      <c r="D198" s="465"/>
      <c r="E198" s="550" t="s">
        <v>770</v>
      </c>
      <c r="F198" s="281" t="s">
        <v>809</v>
      </c>
      <c r="G198" s="556" t="s">
        <v>27</v>
      </c>
      <c r="H198" s="285" t="s">
        <v>770</v>
      </c>
      <c r="I198" s="188"/>
      <c r="J198" s="188"/>
      <c r="K198" s="545">
        <v>44928</v>
      </c>
      <c r="L198" s="10"/>
      <c r="M198" s="13"/>
      <c r="N198" s="13"/>
      <c r="O198" s="10"/>
      <c r="P198" s="13"/>
      <c r="Q198" s="13"/>
      <c r="R198" s="10"/>
      <c r="S198" s="13"/>
      <c r="T198" s="13">
        <v>44928</v>
      </c>
      <c r="U198" s="10"/>
      <c r="V198" s="13"/>
      <c r="W198" s="545">
        <v>45657</v>
      </c>
      <c r="X198" s="10"/>
      <c r="Y198" s="13"/>
      <c r="Z198" s="267"/>
      <c r="AA198" s="267"/>
      <c r="AB198" s="267"/>
      <c r="AC198" s="267"/>
      <c r="AD198" s="267"/>
      <c r="AE198" s="267"/>
      <c r="AF198" s="267"/>
      <c r="AG198" s="267"/>
      <c r="AH198" s="547">
        <v>467363</v>
      </c>
      <c r="AI198" s="547">
        <v>466784.3</v>
      </c>
      <c r="AJ198" s="549">
        <f>AI198/AH198*100</f>
        <v>99.876177617825974</v>
      </c>
      <c r="AK198" s="289">
        <f>+AH198-AI198</f>
        <v>578.70000000001164</v>
      </c>
    </row>
    <row r="199" spans="1:38" s="516" customFormat="1" ht="25.5" x14ac:dyDescent="0.25">
      <c r="A199" s="281" t="s">
        <v>10</v>
      </c>
      <c r="B199" s="545" t="s">
        <v>10</v>
      </c>
      <c r="C199" s="281" t="s">
        <v>29</v>
      </c>
      <c r="D199" s="267"/>
      <c r="E199" s="290" t="s">
        <v>824</v>
      </c>
      <c r="F199" s="281" t="s">
        <v>820</v>
      </c>
      <c r="G199" s="556" t="s">
        <v>27</v>
      </c>
      <c r="H199" s="285" t="s">
        <v>931</v>
      </c>
      <c r="I199" s="267"/>
      <c r="J199" s="267"/>
      <c r="K199" s="545">
        <v>44908</v>
      </c>
      <c r="L199" s="267"/>
      <c r="M199" s="267"/>
      <c r="N199" s="267"/>
      <c r="O199" s="267"/>
      <c r="P199" s="267"/>
      <c r="Q199" s="267"/>
      <c r="R199" s="267"/>
      <c r="S199" s="267"/>
      <c r="T199" s="119"/>
      <c r="U199" s="267"/>
      <c r="V199" s="267"/>
      <c r="W199" s="545">
        <v>46004</v>
      </c>
      <c r="X199" s="267"/>
      <c r="Y199" s="267"/>
      <c r="Z199" s="267"/>
      <c r="AA199" s="267"/>
      <c r="AB199" s="267"/>
      <c r="AC199" s="267"/>
      <c r="AD199" s="267"/>
      <c r="AE199" s="267"/>
      <c r="AF199" s="267"/>
      <c r="AG199" s="267"/>
      <c r="AH199" s="289">
        <v>500000</v>
      </c>
      <c r="AI199" s="289">
        <v>282270.82</v>
      </c>
      <c r="AJ199" s="549">
        <f t="shared" ref="AJ199:AJ202" si="58">AI199/AH199*100</f>
        <v>56.454164000000006</v>
      </c>
      <c r="AK199" s="289">
        <f t="shared" ref="AK199:AK202" si="59">+AH199-AI199</f>
        <v>217729.18</v>
      </c>
    </row>
    <row r="200" spans="1:38" s="516" customFormat="1" ht="38.25" x14ac:dyDescent="0.25">
      <c r="A200" s="281" t="s">
        <v>10</v>
      </c>
      <c r="B200" s="545" t="s">
        <v>10</v>
      </c>
      <c r="C200" s="281" t="s">
        <v>24</v>
      </c>
      <c r="D200" s="267"/>
      <c r="E200" s="290" t="s">
        <v>825</v>
      </c>
      <c r="F200" s="281" t="s">
        <v>821</v>
      </c>
      <c r="G200" s="556" t="s">
        <v>27</v>
      </c>
      <c r="H200" s="290" t="s">
        <v>830</v>
      </c>
      <c r="I200" s="267"/>
      <c r="J200" s="267"/>
      <c r="K200" s="545">
        <v>44973</v>
      </c>
      <c r="L200" s="267"/>
      <c r="M200" s="267"/>
      <c r="N200" s="267"/>
      <c r="O200" s="267"/>
      <c r="P200" s="267"/>
      <c r="Q200" s="267"/>
      <c r="R200" s="267"/>
      <c r="S200" s="267"/>
      <c r="T200" s="119"/>
      <c r="U200" s="267"/>
      <c r="V200" s="267"/>
      <c r="W200" s="545">
        <v>46096</v>
      </c>
      <c r="X200" s="267"/>
      <c r="Y200" s="267"/>
      <c r="Z200" s="267"/>
      <c r="AA200" s="267"/>
      <c r="AB200" s="267"/>
      <c r="AC200" s="267"/>
      <c r="AD200" s="267"/>
      <c r="AE200" s="267"/>
      <c r="AF200" s="267"/>
      <c r="AG200" s="267"/>
      <c r="AH200" s="289">
        <v>750000</v>
      </c>
      <c r="AI200" s="289">
        <v>120762.26</v>
      </c>
      <c r="AJ200" s="549">
        <f t="shared" si="58"/>
        <v>16.101634666666666</v>
      </c>
      <c r="AK200" s="289">
        <f t="shared" si="59"/>
        <v>629237.74</v>
      </c>
    </row>
    <row r="201" spans="1:38" s="516" customFormat="1" ht="51" x14ac:dyDescent="0.25">
      <c r="A201" s="281" t="s">
        <v>10</v>
      </c>
      <c r="B201" s="545" t="s">
        <v>10</v>
      </c>
      <c r="C201" s="281" t="s">
        <v>502</v>
      </c>
      <c r="D201" s="267"/>
      <c r="E201" s="290" t="s">
        <v>826</v>
      </c>
      <c r="F201" s="281" t="s">
        <v>822</v>
      </c>
      <c r="G201" s="556" t="s">
        <v>27</v>
      </c>
      <c r="H201" s="290" t="s">
        <v>828</v>
      </c>
      <c r="I201" s="267"/>
      <c r="J201" s="267"/>
      <c r="K201" s="545">
        <v>45008</v>
      </c>
      <c r="L201" s="267"/>
      <c r="M201" s="267"/>
      <c r="N201" s="267"/>
      <c r="O201" s="267"/>
      <c r="P201" s="267"/>
      <c r="Q201" s="267"/>
      <c r="R201" s="267"/>
      <c r="S201" s="267"/>
      <c r="T201" s="119"/>
      <c r="U201" s="267"/>
      <c r="V201" s="267"/>
      <c r="W201" s="545">
        <v>46104</v>
      </c>
      <c r="X201" s="267"/>
      <c r="Y201" s="267"/>
      <c r="Z201" s="267"/>
      <c r="AA201" s="267"/>
      <c r="AB201" s="267"/>
      <c r="AC201" s="267"/>
      <c r="AD201" s="267"/>
      <c r="AE201" s="267"/>
      <c r="AF201" s="267"/>
      <c r="AG201" s="267"/>
      <c r="AH201" s="289">
        <v>125000</v>
      </c>
      <c r="AI201" s="289">
        <v>96432.7</v>
      </c>
      <c r="AJ201" s="549">
        <f t="shared" si="58"/>
        <v>77.146159999999995</v>
      </c>
      <c r="AK201" s="289">
        <f t="shared" si="59"/>
        <v>28567.300000000003</v>
      </c>
    </row>
    <row r="202" spans="1:38" s="516" customFormat="1" ht="51" x14ac:dyDescent="0.25">
      <c r="A202" s="281" t="s">
        <v>10</v>
      </c>
      <c r="B202" s="545" t="s">
        <v>10</v>
      </c>
      <c r="C202" s="281" t="s">
        <v>145</v>
      </c>
      <c r="D202" s="267"/>
      <c r="E202" s="290" t="s">
        <v>827</v>
      </c>
      <c r="F202" s="281" t="s">
        <v>823</v>
      </c>
      <c r="G202" s="556" t="s">
        <v>27</v>
      </c>
      <c r="H202" s="290" t="s">
        <v>829</v>
      </c>
      <c r="I202" s="267"/>
      <c r="J202" s="267"/>
      <c r="K202" s="545">
        <v>45051</v>
      </c>
      <c r="L202" s="267"/>
      <c r="M202" s="267"/>
      <c r="N202" s="267"/>
      <c r="O202" s="267"/>
      <c r="P202" s="267"/>
      <c r="Q202" s="267"/>
      <c r="R202" s="267"/>
      <c r="S202" s="267"/>
      <c r="T202" s="119"/>
      <c r="U202" s="267"/>
      <c r="V202" s="267"/>
      <c r="W202" s="545">
        <v>45966</v>
      </c>
      <c r="X202" s="267"/>
      <c r="Y202" s="267"/>
      <c r="Z202" s="267"/>
      <c r="AA202" s="267"/>
      <c r="AB202" s="267"/>
      <c r="AC202" s="267"/>
      <c r="AD202" s="267"/>
      <c r="AE202" s="267"/>
      <c r="AF202" s="267"/>
      <c r="AG202" s="267"/>
      <c r="AH202" s="289">
        <v>200000</v>
      </c>
      <c r="AI202" s="289">
        <v>198759.71</v>
      </c>
      <c r="AJ202" s="549">
        <f t="shared" si="58"/>
        <v>99.379854999999992</v>
      </c>
      <c r="AK202" s="289">
        <f t="shared" si="59"/>
        <v>1240.2900000000081</v>
      </c>
    </row>
    <row r="203" spans="1:38" s="516" customFormat="1" ht="133.5" hidden="1" customHeight="1" x14ac:dyDescent="0.25">
      <c r="A203" s="437" t="s">
        <v>10</v>
      </c>
      <c r="B203" s="390" t="s">
        <v>10</v>
      </c>
      <c r="C203" s="437" t="s">
        <v>48</v>
      </c>
      <c r="D203" s="267"/>
      <c r="E203" s="442" t="s">
        <v>834</v>
      </c>
      <c r="F203" s="437" t="s">
        <v>833</v>
      </c>
      <c r="G203" s="441" t="s">
        <v>779</v>
      </c>
      <c r="H203" s="530" t="s">
        <v>883</v>
      </c>
      <c r="I203" s="267"/>
      <c r="J203" s="267"/>
      <c r="K203" s="390">
        <v>45216</v>
      </c>
      <c r="L203" s="267"/>
      <c r="M203" s="267"/>
      <c r="N203" s="267"/>
      <c r="O203" s="267"/>
      <c r="P203" s="267"/>
      <c r="Q203" s="267"/>
      <c r="R203" s="267"/>
      <c r="S203" s="267"/>
      <c r="T203" s="119"/>
      <c r="U203" s="267"/>
      <c r="V203" s="267"/>
      <c r="W203" s="390">
        <v>45641</v>
      </c>
      <c r="X203" s="267"/>
      <c r="Y203" s="267"/>
      <c r="Z203" s="267"/>
      <c r="AA203" s="267"/>
      <c r="AB203" s="267"/>
      <c r="AC203" s="267"/>
      <c r="AD203" s="267"/>
      <c r="AE203" s="267"/>
      <c r="AF203" s="267"/>
      <c r="AG203" s="267"/>
      <c r="AH203" s="525">
        <v>150000</v>
      </c>
      <c r="AI203" s="525">
        <v>90437</v>
      </c>
      <c r="AJ203" s="529">
        <f t="shared" ref="AJ203:AJ204" si="60">AI203/AH203*100</f>
        <v>60.291333333333327</v>
      </c>
      <c r="AK203" s="525">
        <f t="shared" ref="AK203:AK204" si="61">+AH203-AI203</f>
        <v>59563</v>
      </c>
    </row>
    <row r="204" spans="1:38" s="516" customFormat="1" ht="72" customHeight="1" x14ac:dyDescent="0.25">
      <c r="A204" s="281" t="s">
        <v>10</v>
      </c>
      <c r="B204" s="545" t="s">
        <v>10</v>
      </c>
      <c r="C204" s="281" t="s">
        <v>29</v>
      </c>
      <c r="D204" s="465"/>
      <c r="E204" s="290" t="s">
        <v>835</v>
      </c>
      <c r="F204" s="281" t="s">
        <v>836</v>
      </c>
      <c r="G204" s="556" t="s">
        <v>27</v>
      </c>
      <c r="H204" s="290" t="s">
        <v>859</v>
      </c>
      <c r="I204" s="267"/>
      <c r="J204" s="267"/>
      <c r="K204" s="545">
        <v>45250</v>
      </c>
      <c r="L204" s="267"/>
      <c r="M204" s="267"/>
      <c r="N204" s="267"/>
      <c r="O204" s="267"/>
      <c r="P204" s="267"/>
      <c r="Q204" s="267"/>
      <c r="R204" s="267"/>
      <c r="S204" s="267"/>
      <c r="T204" s="119"/>
      <c r="U204" s="267"/>
      <c r="V204" s="267"/>
      <c r="W204" s="545">
        <v>46346</v>
      </c>
      <c r="X204" s="267"/>
      <c r="Y204" s="267"/>
      <c r="Z204" s="267"/>
      <c r="AA204" s="267"/>
      <c r="AB204" s="267"/>
      <c r="AC204" s="267"/>
      <c r="AD204" s="267"/>
      <c r="AE204" s="267"/>
      <c r="AF204" s="267"/>
      <c r="AG204" s="267"/>
      <c r="AH204" s="289">
        <v>245000</v>
      </c>
      <c r="AI204" s="289">
        <v>20000</v>
      </c>
      <c r="AJ204" s="549">
        <f t="shared" si="60"/>
        <v>8.1632653061224492</v>
      </c>
      <c r="AK204" s="289">
        <f t="shared" si="61"/>
        <v>225000</v>
      </c>
    </row>
    <row r="205" spans="1:38" s="516" customFormat="1" ht="69.75" customHeight="1" x14ac:dyDescent="0.25">
      <c r="A205" s="281" t="s">
        <v>10</v>
      </c>
      <c r="B205" s="545" t="s">
        <v>10</v>
      </c>
      <c r="C205" s="281" t="s">
        <v>239</v>
      </c>
      <c r="D205" s="267"/>
      <c r="E205" s="290" t="s">
        <v>837</v>
      </c>
      <c r="F205" s="281" t="s">
        <v>832</v>
      </c>
      <c r="G205" s="556" t="s">
        <v>27</v>
      </c>
      <c r="H205" s="290" t="s">
        <v>884</v>
      </c>
      <c r="I205" s="267"/>
      <c r="J205" s="267"/>
      <c r="K205" s="545">
        <v>45175</v>
      </c>
      <c r="L205" s="267"/>
      <c r="M205" s="267"/>
      <c r="N205" s="267"/>
      <c r="O205" s="267"/>
      <c r="P205" s="267"/>
      <c r="Q205" s="267"/>
      <c r="R205" s="267"/>
      <c r="S205" s="267"/>
      <c r="T205" s="119"/>
      <c r="U205" s="267"/>
      <c r="V205" s="267"/>
      <c r="W205" s="545">
        <v>46271</v>
      </c>
      <c r="X205" s="267"/>
      <c r="Y205" s="267"/>
      <c r="Z205" s="267"/>
      <c r="AA205" s="267"/>
      <c r="AB205" s="267"/>
      <c r="AC205" s="267"/>
      <c r="AD205" s="267"/>
      <c r="AE205" s="267"/>
      <c r="AF205" s="267"/>
      <c r="AG205" s="267"/>
      <c r="AH205" s="289">
        <v>400000</v>
      </c>
      <c r="AI205" s="289">
        <v>70878.91</v>
      </c>
      <c r="AJ205" s="549">
        <f t="shared" ref="AJ205:AJ210" si="62">AI205/AH205*100</f>
        <v>17.719727500000001</v>
      </c>
      <c r="AK205" s="289">
        <f t="shared" ref="AK205:AK211" si="63">+AH205-AI205</f>
        <v>329121.08999999997</v>
      </c>
    </row>
    <row r="206" spans="1:38" s="516" customFormat="1" ht="38.25" hidden="1" x14ac:dyDescent="0.25">
      <c r="A206" s="437" t="s">
        <v>10</v>
      </c>
      <c r="B206" s="390" t="s">
        <v>10</v>
      </c>
      <c r="C206" s="437" t="s">
        <v>838</v>
      </c>
      <c r="D206" s="267"/>
      <c r="E206" s="442" t="s">
        <v>839</v>
      </c>
      <c r="F206" s="437" t="s">
        <v>840</v>
      </c>
      <c r="G206" s="441"/>
      <c r="H206" s="530" t="s">
        <v>858</v>
      </c>
      <c r="I206" s="267"/>
      <c r="J206" s="267"/>
      <c r="K206" s="390">
        <v>45100</v>
      </c>
      <c r="L206" s="267"/>
      <c r="M206" s="267"/>
      <c r="N206" s="267"/>
      <c r="O206" s="267"/>
      <c r="P206" s="267"/>
      <c r="Q206" s="267"/>
      <c r="R206" s="267"/>
      <c r="S206" s="267"/>
      <c r="T206" s="119"/>
      <c r="U206" s="267"/>
      <c r="V206" s="267"/>
      <c r="W206" s="390">
        <v>46049</v>
      </c>
      <c r="X206" s="267"/>
      <c r="Y206" s="267"/>
      <c r="Z206" s="267"/>
      <c r="AA206" s="267"/>
      <c r="AB206" s="267"/>
      <c r="AC206" s="267"/>
      <c r="AD206" s="267"/>
      <c r="AE206" s="267"/>
      <c r="AF206" s="267"/>
      <c r="AG206" s="267"/>
      <c r="AH206" s="525">
        <v>100000</v>
      </c>
      <c r="AI206" s="525">
        <v>12000</v>
      </c>
      <c r="AJ206" s="529">
        <f t="shared" si="62"/>
        <v>12</v>
      </c>
      <c r="AK206" s="525">
        <f t="shared" si="63"/>
        <v>88000</v>
      </c>
    </row>
    <row r="207" spans="1:38" s="516" customFormat="1" ht="72" customHeight="1" x14ac:dyDescent="0.25">
      <c r="A207" s="281" t="s">
        <v>10</v>
      </c>
      <c r="B207" s="545" t="s">
        <v>10</v>
      </c>
      <c r="C207" s="281" t="s">
        <v>135</v>
      </c>
      <c r="D207" s="267"/>
      <c r="E207" s="290" t="s">
        <v>841</v>
      </c>
      <c r="F207" s="281" t="s">
        <v>842</v>
      </c>
      <c r="G207" s="556" t="s">
        <v>27</v>
      </c>
      <c r="H207" s="290" t="s">
        <v>857</v>
      </c>
      <c r="I207" s="267"/>
      <c r="J207" s="267"/>
      <c r="K207" s="545">
        <v>45078</v>
      </c>
      <c r="L207" s="267"/>
      <c r="M207" s="267"/>
      <c r="N207" s="267"/>
      <c r="O207" s="267"/>
      <c r="P207" s="267"/>
      <c r="Q207" s="267"/>
      <c r="R207" s="267"/>
      <c r="S207" s="267"/>
      <c r="T207" s="119"/>
      <c r="U207" s="267"/>
      <c r="V207" s="267"/>
      <c r="W207" s="545">
        <v>45809</v>
      </c>
      <c r="X207" s="267"/>
      <c r="Y207" s="267"/>
      <c r="Z207" s="267"/>
      <c r="AA207" s="267"/>
      <c r="AB207" s="267"/>
      <c r="AC207" s="267"/>
      <c r="AD207" s="267"/>
      <c r="AE207" s="267"/>
      <c r="AF207" s="267"/>
      <c r="AG207" s="267"/>
      <c r="AH207" s="289">
        <v>250000</v>
      </c>
      <c r="AI207" s="289">
        <v>67479.28</v>
      </c>
      <c r="AJ207" s="549">
        <f t="shared" si="62"/>
        <v>26.991712</v>
      </c>
      <c r="AK207" s="289">
        <f t="shared" si="63"/>
        <v>182520.72</v>
      </c>
    </row>
    <row r="208" spans="1:38" s="516" customFormat="1" ht="82.5" customHeight="1" x14ac:dyDescent="0.25">
      <c r="A208" s="281" t="s">
        <v>10</v>
      </c>
      <c r="B208" s="545" t="s">
        <v>10</v>
      </c>
      <c r="C208" s="281" t="s">
        <v>24</v>
      </c>
      <c r="D208" s="267"/>
      <c r="E208" s="290" t="s">
        <v>847</v>
      </c>
      <c r="F208" s="281" t="s">
        <v>843</v>
      </c>
      <c r="G208" s="556" t="s">
        <v>27</v>
      </c>
      <c r="H208" s="290" t="s">
        <v>856</v>
      </c>
      <c r="I208" s="267"/>
      <c r="J208" s="267"/>
      <c r="K208" s="545">
        <v>45162</v>
      </c>
      <c r="L208" s="267"/>
      <c r="M208" s="267"/>
      <c r="N208" s="267"/>
      <c r="O208" s="267"/>
      <c r="P208" s="267"/>
      <c r="Q208" s="267"/>
      <c r="R208" s="267"/>
      <c r="S208" s="267"/>
      <c r="T208" s="119"/>
      <c r="U208" s="267"/>
      <c r="V208" s="267"/>
      <c r="W208" s="545">
        <v>46291</v>
      </c>
      <c r="X208" s="267"/>
      <c r="Y208" s="267"/>
      <c r="Z208" s="267"/>
      <c r="AA208" s="267"/>
      <c r="AB208" s="267"/>
      <c r="AC208" s="267"/>
      <c r="AD208" s="267"/>
      <c r="AE208" s="267"/>
      <c r="AF208" s="267"/>
      <c r="AG208" s="267"/>
      <c r="AH208" s="289">
        <v>200000</v>
      </c>
      <c r="AI208" s="289">
        <v>115197.44</v>
      </c>
      <c r="AJ208" s="549">
        <f t="shared" si="62"/>
        <v>57.59872</v>
      </c>
      <c r="AK208" s="289">
        <f t="shared" si="63"/>
        <v>84802.559999999998</v>
      </c>
    </row>
    <row r="209" spans="1:37" s="516" customFormat="1" ht="82.5" customHeight="1" x14ac:dyDescent="0.25">
      <c r="A209" s="281" t="s">
        <v>10</v>
      </c>
      <c r="B209" s="545" t="s">
        <v>10</v>
      </c>
      <c r="C209" s="281" t="s">
        <v>851</v>
      </c>
      <c r="D209" s="465"/>
      <c r="E209" s="290" t="s">
        <v>848</v>
      </c>
      <c r="F209" s="281" t="s">
        <v>844</v>
      </c>
      <c r="G209" s="556" t="s">
        <v>27</v>
      </c>
      <c r="H209" s="290" t="s">
        <v>852</v>
      </c>
      <c r="I209" s="267"/>
      <c r="J209" s="267"/>
      <c r="K209" s="545">
        <v>45054</v>
      </c>
      <c r="L209" s="267"/>
      <c r="M209" s="267"/>
      <c r="N209" s="267"/>
      <c r="O209" s="267"/>
      <c r="P209" s="267"/>
      <c r="Q209" s="267"/>
      <c r="R209" s="267"/>
      <c r="S209" s="267"/>
      <c r="T209" s="119"/>
      <c r="U209" s="267"/>
      <c r="V209" s="267"/>
      <c r="W209" s="545">
        <v>45785</v>
      </c>
      <c r="X209" s="267"/>
      <c r="Y209" s="267"/>
      <c r="Z209" s="267"/>
      <c r="AA209" s="267"/>
      <c r="AB209" s="267"/>
      <c r="AC209" s="267"/>
      <c r="AD209" s="267"/>
      <c r="AE209" s="267"/>
      <c r="AF209" s="267"/>
      <c r="AG209" s="267"/>
      <c r="AH209" s="289">
        <v>400000</v>
      </c>
      <c r="AI209" s="289">
        <v>276432.37</v>
      </c>
      <c r="AJ209" s="549">
        <f t="shared" si="62"/>
        <v>69.108092499999998</v>
      </c>
      <c r="AK209" s="289">
        <f t="shared" si="63"/>
        <v>123567.63</v>
      </c>
    </row>
    <row r="210" spans="1:37" s="516" customFormat="1" ht="66.75" customHeight="1" x14ac:dyDescent="0.25">
      <c r="A210" s="281" t="s">
        <v>10</v>
      </c>
      <c r="B210" s="545" t="s">
        <v>10</v>
      </c>
      <c r="C210" s="281" t="s">
        <v>853</v>
      </c>
      <c r="D210" s="267"/>
      <c r="E210" s="290" t="s">
        <v>849</v>
      </c>
      <c r="F210" s="281" t="s">
        <v>845</v>
      </c>
      <c r="G210" s="556" t="s">
        <v>27</v>
      </c>
      <c r="H210" s="290" t="s">
        <v>855</v>
      </c>
      <c r="I210" s="267"/>
      <c r="J210" s="267"/>
      <c r="K210" s="545">
        <v>45097</v>
      </c>
      <c r="L210" s="267"/>
      <c r="M210" s="267"/>
      <c r="N210" s="267"/>
      <c r="O210" s="267"/>
      <c r="P210" s="267"/>
      <c r="Q210" s="267"/>
      <c r="R210" s="267"/>
      <c r="S210" s="267"/>
      <c r="T210" s="119"/>
      <c r="U210" s="267"/>
      <c r="V210" s="267"/>
      <c r="W210" s="545">
        <v>45828</v>
      </c>
      <c r="X210" s="267"/>
      <c r="Y210" s="267"/>
      <c r="Z210" s="267"/>
      <c r="AA210" s="267"/>
      <c r="AB210" s="267"/>
      <c r="AC210" s="267"/>
      <c r="AD210" s="267"/>
      <c r="AE210" s="267"/>
      <c r="AF210" s="267"/>
      <c r="AG210" s="267"/>
      <c r="AH210" s="289">
        <v>150000</v>
      </c>
      <c r="AI210" s="289">
        <v>86855.27</v>
      </c>
      <c r="AJ210" s="549">
        <f t="shared" si="62"/>
        <v>57.903513333333336</v>
      </c>
      <c r="AK210" s="289">
        <f t="shared" si="63"/>
        <v>63144.729999999996</v>
      </c>
    </row>
    <row r="211" spans="1:37" s="516" customFormat="1" ht="57" customHeight="1" x14ac:dyDescent="0.25">
      <c r="A211" s="281" t="s">
        <v>10</v>
      </c>
      <c r="B211" s="545" t="s">
        <v>10</v>
      </c>
      <c r="C211" s="281" t="s">
        <v>24</v>
      </c>
      <c r="D211" s="267"/>
      <c r="E211" s="290" t="s">
        <v>850</v>
      </c>
      <c r="F211" s="281" t="s">
        <v>846</v>
      </c>
      <c r="G211" s="556" t="s">
        <v>27</v>
      </c>
      <c r="H211" s="290" t="s">
        <v>854</v>
      </c>
      <c r="I211" s="267"/>
      <c r="J211" s="267"/>
      <c r="K211" s="545">
        <v>45079</v>
      </c>
      <c r="L211" s="267"/>
      <c r="M211" s="267"/>
      <c r="N211" s="267"/>
      <c r="O211" s="267"/>
      <c r="P211" s="267"/>
      <c r="Q211" s="267"/>
      <c r="R211" s="267"/>
      <c r="S211" s="267"/>
      <c r="T211" s="119"/>
      <c r="U211" s="267"/>
      <c r="V211" s="267"/>
      <c r="W211" s="545">
        <v>46175</v>
      </c>
      <c r="X211" s="267"/>
      <c r="Y211" s="267"/>
      <c r="Z211" s="267"/>
      <c r="AA211" s="267"/>
      <c r="AB211" s="267"/>
      <c r="AC211" s="267"/>
      <c r="AD211" s="267"/>
      <c r="AE211" s="267"/>
      <c r="AF211" s="267"/>
      <c r="AG211" s="267"/>
      <c r="AH211" s="289">
        <v>250000</v>
      </c>
      <c r="AI211" s="289">
        <v>61048.55</v>
      </c>
      <c r="AJ211" s="549">
        <f>AI211/AH211*100</f>
        <v>24.419419999999999</v>
      </c>
      <c r="AK211" s="289">
        <f t="shared" si="63"/>
        <v>188951.45</v>
      </c>
    </row>
    <row r="212" spans="1:37" s="516" customFormat="1" ht="24.75" customHeight="1" x14ac:dyDescent="0.25">
      <c r="A212" s="281" t="s">
        <v>10</v>
      </c>
      <c r="B212" s="545" t="s">
        <v>10</v>
      </c>
      <c r="C212" s="281" t="s">
        <v>10</v>
      </c>
      <c r="D212" s="465"/>
      <c r="E212" s="290" t="s">
        <v>770</v>
      </c>
      <c r="F212" s="281" t="s">
        <v>875</v>
      </c>
      <c r="G212" s="556" t="s">
        <v>27</v>
      </c>
      <c r="H212" s="551" t="s">
        <v>770</v>
      </c>
      <c r="I212" s="216"/>
      <c r="J212" s="216"/>
      <c r="K212" s="545">
        <v>45293</v>
      </c>
      <c r="L212" s="216"/>
      <c r="M212" s="216"/>
      <c r="N212" s="216"/>
      <c r="O212" s="216"/>
      <c r="P212" s="216"/>
      <c r="Q212" s="216"/>
      <c r="R212" s="216"/>
      <c r="S212" s="216"/>
      <c r="T212" s="259"/>
      <c r="U212" s="216"/>
      <c r="V212" s="216"/>
      <c r="W212" s="545">
        <v>46022</v>
      </c>
      <c r="X212" s="216"/>
      <c r="Y212" s="216"/>
      <c r="Z212" s="216"/>
      <c r="AA212" s="216"/>
      <c r="AB212" s="216"/>
      <c r="AC212" s="216"/>
      <c r="AD212" s="216"/>
      <c r="AE212" s="216"/>
      <c r="AF212" s="216"/>
      <c r="AG212" s="216"/>
      <c r="AH212" s="289">
        <v>578543</v>
      </c>
      <c r="AI212" s="289">
        <v>281595.08</v>
      </c>
      <c r="AJ212" s="549">
        <f t="shared" ref="AJ212" si="64">AI212/AH212*100</f>
        <v>48.673146161996605</v>
      </c>
      <c r="AK212" s="289">
        <f t="shared" ref="AK212" si="65">+AH212-AI212</f>
        <v>296947.92</v>
      </c>
    </row>
    <row r="213" spans="1:37" s="516" customFormat="1" ht="38.25" x14ac:dyDescent="0.25">
      <c r="A213" s="281" t="s">
        <v>10</v>
      </c>
      <c r="B213" s="545" t="s">
        <v>10</v>
      </c>
      <c r="C213" s="281" t="s">
        <v>878</v>
      </c>
      <c r="D213"/>
      <c r="E213" s="290" t="s">
        <v>877</v>
      </c>
      <c r="F213" s="281" t="s">
        <v>876</v>
      </c>
      <c r="G213" s="556" t="s">
        <v>27</v>
      </c>
      <c r="H213" s="290" t="s">
        <v>879</v>
      </c>
      <c r="I213"/>
      <c r="J213"/>
      <c r="K213" s="545">
        <v>45273</v>
      </c>
      <c r="L213"/>
      <c r="M213"/>
      <c r="N213"/>
      <c r="O213"/>
      <c r="P213"/>
      <c r="Q213"/>
      <c r="R213"/>
      <c r="S213"/>
      <c r="T213"/>
      <c r="U213"/>
      <c r="V213"/>
      <c r="W213" s="545">
        <v>46066</v>
      </c>
      <c r="X213"/>
      <c r="Y213"/>
      <c r="Z213"/>
      <c r="AA213"/>
      <c r="AB213"/>
      <c r="AC213"/>
      <c r="AD213"/>
      <c r="AE213"/>
      <c r="AF213"/>
      <c r="AG213"/>
      <c r="AH213" s="289">
        <v>150000</v>
      </c>
      <c r="AI213" s="289">
        <v>5671.27</v>
      </c>
      <c r="AJ213" s="549">
        <f t="shared" ref="AJ213" si="66">AI213/AH213*100</f>
        <v>3.7808466666666671</v>
      </c>
      <c r="AK213" s="289">
        <f t="shared" ref="AK213" si="67">+AH213-AI213</f>
        <v>144328.73000000001</v>
      </c>
    </row>
    <row r="214" spans="1:37" s="516" customFormat="1" ht="31.5" customHeight="1" x14ac:dyDescent="0.25">
      <c r="A214" s="281" t="s">
        <v>10</v>
      </c>
      <c r="B214" s="545" t="s">
        <v>10</v>
      </c>
      <c r="C214" s="281" t="s">
        <v>120</v>
      </c>
      <c r="D214"/>
      <c r="E214" s="290" t="s">
        <v>880</v>
      </c>
      <c r="F214" s="281" t="s">
        <v>881</v>
      </c>
      <c r="G214" s="556" t="s">
        <v>27</v>
      </c>
      <c r="H214" s="290" t="s">
        <v>885</v>
      </c>
      <c r="I214"/>
      <c r="J214"/>
      <c r="K214" s="545">
        <v>45370</v>
      </c>
      <c r="L214"/>
      <c r="M214"/>
      <c r="N214"/>
      <c r="O214"/>
      <c r="P214"/>
      <c r="Q214"/>
      <c r="R214"/>
      <c r="S214"/>
      <c r="T214"/>
      <c r="U214"/>
      <c r="V214"/>
      <c r="W214" s="545">
        <v>46465</v>
      </c>
      <c r="X214"/>
      <c r="Y214"/>
      <c r="Z214"/>
      <c r="AA214"/>
      <c r="AB214"/>
      <c r="AC214"/>
      <c r="AD214"/>
      <c r="AE214"/>
      <c r="AF214"/>
      <c r="AG214"/>
      <c r="AH214" s="289">
        <v>200000</v>
      </c>
      <c r="AI214" s="289">
        <v>50107.01</v>
      </c>
      <c r="AJ214" s="549">
        <f t="shared" ref="AJ214" si="68">AI214/AH214*100</f>
        <v>25.053505000000005</v>
      </c>
      <c r="AK214" s="289">
        <f t="shared" ref="AK214" si="69">+AH214-AI214</f>
        <v>149892.99</v>
      </c>
    </row>
    <row r="215" spans="1:37" s="516" customFormat="1" ht="42" customHeight="1" x14ac:dyDescent="0.25">
      <c r="A215" s="281" t="s">
        <v>10</v>
      </c>
      <c r="B215" s="545" t="s">
        <v>10</v>
      </c>
      <c r="C215" s="281" t="s">
        <v>895</v>
      </c>
      <c r="D215"/>
      <c r="E215" s="290" t="s">
        <v>896</v>
      </c>
      <c r="F215" s="281" t="s">
        <v>897</v>
      </c>
      <c r="G215" s="556" t="s">
        <v>27</v>
      </c>
      <c r="H215" s="290" t="s">
        <v>898</v>
      </c>
      <c r="I215"/>
      <c r="J215"/>
      <c r="K215" s="545">
        <v>45422</v>
      </c>
      <c r="L215"/>
      <c r="M215"/>
      <c r="N215"/>
      <c r="O215"/>
      <c r="P215"/>
      <c r="Q215"/>
      <c r="R215"/>
      <c r="S215"/>
      <c r="T215"/>
      <c r="U215"/>
      <c r="V215"/>
      <c r="W215" s="545">
        <v>46152</v>
      </c>
      <c r="X215"/>
      <c r="Y215"/>
      <c r="Z215"/>
      <c r="AA215"/>
      <c r="AB215"/>
      <c r="AC215"/>
      <c r="AD215"/>
      <c r="AE215"/>
      <c r="AF215"/>
      <c r="AG215"/>
      <c r="AH215" s="289">
        <v>600000</v>
      </c>
      <c r="AI215" s="289">
        <v>480468.95</v>
      </c>
      <c r="AJ215" s="549">
        <f t="shared" ref="AJ215" si="70">AI215/AH215*100</f>
        <v>80.078158333333334</v>
      </c>
      <c r="AK215" s="289">
        <f t="shared" ref="AK215" si="71">+AH215-AI215</f>
        <v>119531.04999999999</v>
      </c>
    </row>
    <row r="216" spans="1:37" s="516" customFormat="1" ht="42" customHeight="1" x14ac:dyDescent="0.25">
      <c r="A216" s="281" t="s">
        <v>10</v>
      </c>
      <c r="B216" s="545" t="s">
        <v>10</v>
      </c>
      <c r="C216" s="281" t="s">
        <v>899</v>
      </c>
      <c r="D216"/>
      <c r="E216" s="290" t="s">
        <v>900</v>
      </c>
      <c r="F216" s="281" t="s">
        <v>901</v>
      </c>
      <c r="G216" s="556" t="s">
        <v>27</v>
      </c>
      <c r="H216" s="290" t="s">
        <v>902</v>
      </c>
      <c r="I216"/>
      <c r="J216"/>
      <c r="K216" s="545">
        <v>45456</v>
      </c>
      <c r="L216"/>
      <c r="M216"/>
      <c r="N216"/>
      <c r="O216"/>
      <c r="P216"/>
      <c r="Q216"/>
      <c r="R216"/>
      <c r="S216"/>
      <c r="T216"/>
      <c r="U216"/>
      <c r="V216"/>
      <c r="W216" s="545">
        <v>46551</v>
      </c>
      <c r="X216"/>
      <c r="Y216"/>
      <c r="Z216"/>
      <c r="AA216"/>
      <c r="AB216"/>
      <c r="AC216"/>
      <c r="AD216"/>
      <c r="AE216"/>
      <c r="AF216"/>
      <c r="AG216"/>
      <c r="AH216" s="289">
        <v>200000</v>
      </c>
      <c r="AI216" s="289">
        <v>32359.26</v>
      </c>
      <c r="AJ216" s="549">
        <f t="shared" ref="AJ216" si="72">AI216/AH216*100</f>
        <v>16.17963</v>
      </c>
      <c r="AK216" s="289">
        <f t="shared" ref="AK216" si="73">+AH216-AI216</f>
        <v>167640.74</v>
      </c>
    </row>
    <row r="217" spans="1:37" s="516" customFormat="1" ht="42" customHeight="1" x14ac:dyDescent="0.25">
      <c r="A217" s="281" t="s">
        <v>10</v>
      </c>
      <c r="B217" s="545" t="s">
        <v>10</v>
      </c>
      <c r="C217" s="281" t="s">
        <v>145</v>
      </c>
      <c r="D217"/>
      <c r="E217" s="290" t="s">
        <v>903</v>
      </c>
      <c r="F217" s="281" t="s">
        <v>904</v>
      </c>
      <c r="G217" s="556" t="s">
        <v>27</v>
      </c>
      <c r="H217" s="290" t="s">
        <v>905</v>
      </c>
      <c r="I217"/>
      <c r="J217"/>
      <c r="K217" s="545">
        <v>45455</v>
      </c>
      <c r="L217"/>
      <c r="M217"/>
      <c r="N217"/>
      <c r="O217"/>
      <c r="P217"/>
      <c r="Q217"/>
      <c r="R217"/>
      <c r="S217"/>
      <c r="T217"/>
      <c r="U217"/>
      <c r="V217"/>
      <c r="W217" s="545">
        <v>46368</v>
      </c>
      <c r="X217"/>
      <c r="Y217"/>
      <c r="Z217"/>
      <c r="AA217"/>
      <c r="AB217"/>
      <c r="AC217"/>
      <c r="AD217"/>
      <c r="AE217"/>
      <c r="AF217"/>
      <c r="AG217"/>
      <c r="AH217" s="289">
        <v>225000</v>
      </c>
      <c r="AI217" s="289">
        <v>28173.119999999999</v>
      </c>
      <c r="AJ217" s="549">
        <f t="shared" ref="AJ217" si="74">AI217/AH217*100</f>
        <v>12.521386666666668</v>
      </c>
      <c r="AK217" s="289">
        <f t="shared" ref="AK217" si="75">+AH217-AI217</f>
        <v>196826.88</v>
      </c>
    </row>
    <row r="218" spans="1:37" s="516" customFormat="1" ht="83.25" customHeight="1" x14ac:dyDescent="0.25">
      <c r="A218" s="281" t="s">
        <v>10</v>
      </c>
      <c r="B218" s="545" t="s">
        <v>10</v>
      </c>
      <c r="C218" s="281" t="s">
        <v>971</v>
      </c>
      <c r="D218"/>
      <c r="E218" s="290" t="s">
        <v>907</v>
      </c>
      <c r="F218" s="281" t="s">
        <v>906</v>
      </c>
      <c r="G218" s="556" t="s">
        <v>27</v>
      </c>
      <c r="H218" s="290" t="s">
        <v>908</v>
      </c>
      <c r="I218"/>
      <c r="J218"/>
      <c r="K218" s="545">
        <v>45447</v>
      </c>
      <c r="L218"/>
      <c r="M218"/>
      <c r="N218"/>
      <c r="O218"/>
      <c r="P218"/>
      <c r="Q218"/>
      <c r="R218"/>
      <c r="S218"/>
      <c r="T218"/>
      <c r="U218"/>
      <c r="V218"/>
      <c r="W218" s="545">
        <v>46542</v>
      </c>
      <c r="X218"/>
      <c r="Y218"/>
      <c r="Z218"/>
      <c r="AA218"/>
      <c r="AB218"/>
      <c r="AC218"/>
      <c r="AD218"/>
      <c r="AE218"/>
      <c r="AF218"/>
      <c r="AG218"/>
      <c r="AH218" s="289">
        <v>200000</v>
      </c>
      <c r="AI218" s="289">
        <v>47074.11</v>
      </c>
      <c r="AJ218" s="549">
        <f t="shared" ref="AJ218:AJ219" si="76">AI218/AH218*100</f>
        <v>23.537055000000002</v>
      </c>
      <c r="AK218" s="289">
        <f t="shared" ref="AK218:AK219" si="77">+AH218-AI218</f>
        <v>152925.89000000001</v>
      </c>
    </row>
    <row r="219" spans="1:37" s="516" customFormat="1" ht="72.75" customHeight="1" x14ac:dyDescent="0.25">
      <c r="A219" s="281" t="s">
        <v>10</v>
      </c>
      <c r="B219" s="545" t="s">
        <v>10</v>
      </c>
      <c r="C219" s="281" t="s">
        <v>24</v>
      </c>
      <c r="D219"/>
      <c r="E219" s="290" t="s">
        <v>922</v>
      </c>
      <c r="F219" s="281" t="s">
        <v>945</v>
      </c>
      <c r="G219" s="556" t="s">
        <v>27</v>
      </c>
      <c r="H219" s="290" t="s">
        <v>923</v>
      </c>
      <c r="I219"/>
      <c r="J219"/>
      <c r="K219" s="545">
        <v>45504</v>
      </c>
      <c r="L219" s="501"/>
      <c r="M219" s="282"/>
      <c r="N219" s="282"/>
      <c r="O219" s="282"/>
      <c r="P219" s="282"/>
      <c r="Q219" s="282"/>
      <c r="R219" s="282"/>
      <c r="S219" s="282"/>
      <c r="T219" s="282"/>
      <c r="U219" s="282"/>
      <c r="V219" s="494"/>
      <c r="W219" s="545">
        <v>46234</v>
      </c>
      <c r="X219" s="501"/>
      <c r="Y219" s="282"/>
      <c r="Z219" s="282"/>
      <c r="AA219" s="282"/>
      <c r="AB219" s="282"/>
      <c r="AC219" s="282"/>
      <c r="AD219" s="282"/>
      <c r="AE219" s="282"/>
      <c r="AF219" s="282"/>
      <c r="AG219" s="494"/>
      <c r="AH219" s="289">
        <v>400000</v>
      </c>
      <c r="AI219" s="289">
        <v>47341.32</v>
      </c>
      <c r="AJ219" s="549">
        <f t="shared" si="76"/>
        <v>11.835329999999999</v>
      </c>
      <c r="AK219" s="289">
        <f t="shared" si="77"/>
        <v>352658.68</v>
      </c>
    </row>
    <row r="220" spans="1:37" s="516" customFormat="1" ht="72.75" customHeight="1" x14ac:dyDescent="0.25">
      <c r="A220" s="281" t="s">
        <v>10</v>
      </c>
      <c r="B220" s="281" t="s">
        <v>10</v>
      </c>
      <c r="C220" s="281" t="s">
        <v>851</v>
      </c>
      <c r="D220" s="500"/>
      <c r="E220" s="290" t="s">
        <v>925</v>
      </c>
      <c r="F220" s="281" t="s">
        <v>946</v>
      </c>
      <c r="G220" s="556" t="s">
        <v>27</v>
      </c>
      <c r="H220" s="290" t="s">
        <v>924</v>
      </c>
      <c r="I220"/>
      <c r="J220"/>
      <c r="K220" s="545">
        <v>45483</v>
      </c>
      <c r="L220" s="502">
        <v>45667</v>
      </c>
      <c r="M220" s="498"/>
      <c r="N220" s="498"/>
      <c r="O220" s="498"/>
      <c r="P220" s="498"/>
      <c r="Q220" s="498"/>
      <c r="R220" s="498"/>
      <c r="S220" s="498"/>
      <c r="T220" s="498"/>
      <c r="U220" s="498"/>
      <c r="V220" s="499"/>
      <c r="W220" s="545">
        <v>45667</v>
      </c>
      <c r="X220"/>
      <c r="Y220"/>
      <c r="Z220"/>
      <c r="AA220"/>
      <c r="AB220"/>
      <c r="AC220"/>
      <c r="AD220"/>
      <c r="AE220"/>
      <c r="AF220"/>
      <c r="AG220"/>
      <c r="AH220" s="289">
        <v>20000</v>
      </c>
      <c r="AI220" s="289">
        <v>19929.39</v>
      </c>
      <c r="AJ220" s="549">
        <f>+AI220/AH220*100</f>
        <v>99.646950000000004</v>
      </c>
      <c r="AK220" s="289">
        <f>+AH220-AI220</f>
        <v>70.610000000000582</v>
      </c>
    </row>
    <row r="221" spans="1:37" s="516" customFormat="1" ht="72.75" customHeight="1" x14ac:dyDescent="0.25">
      <c r="A221" s="281" t="s">
        <v>10</v>
      </c>
      <c r="B221" s="281" t="s">
        <v>10</v>
      </c>
      <c r="C221" s="281" t="s">
        <v>928</v>
      </c>
      <c r="D221"/>
      <c r="E221" s="290" t="s">
        <v>926</v>
      </c>
      <c r="F221" s="281" t="s">
        <v>947</v>
      </c>
      <c r="G221" s="556" t="s">
        <v>27</v>
      </c>
      <c r="H221" s="290" t="s">
        <v>927</v>
      </c>
      <c r="I221"/>
      <c r="J221"/>
      <c r="K221" s="545">
        <v>45484</v>
      </c>
      <c r="L221" s="498"/>
      <c r="M221" s="498"/>
      <c r="N221" s="498"/>
      <c r="O221" s="498"/>
      <c r="P221" s="498"/>
      <c r="Q221" s="498"/>
      <c r="R221" s="498"/>
      <c r="S221" s="498"/>
      <c r="T221" s="498"/>
      <c r="U221" s="498"/>
      <c r="V221" s="498"/>
      <c r="W221" s="545">
        <v>46214</v>
      </c>
      <c r="X221"/>
      <c r="Y221"/>
      <c r="Z221"/>
      <c r="AA221"/>
      <c r="AB221"/>
      <c r="AC221"/>
      <c r="AD221"/>
      <c r="AE221"/>
      <c r="AF221"/>
      <c r="AG221"/>
      <c r="AH221" s="289">
        <v>200000</v>
      </c>
      <c r="AI221" s="289">
        <v>0</v>
      </c>
      <c r="AJ221" s="289" t="s">
        <v>916</v>
      </c>
      <c r="AK221" s="289">
        <f>+AH221-AI221</f>
        <v>200000</v>
      </c>
    </row>
    <row r="222" spans="1:37" s="516" customFormat="1" ht="105.75" customHeight="1" x14ac:dyDescent="0.25">
      <c r="A222" s="281" t="s">
        <v>10</v>
      </c>
      <c r="B222" s="281" t="s">
        <v>10</v>
      </c>
      <c r="C222" s="281" t="s">
        <v>135</v>
      </c>
      <c r="D222"/>
      <c r="E222" s="290" t="s">
        <v>929</v>
      </c>
      <c r="F222" s="281" t="s">
        <v>948</v>
      </c>
      <c r="G222" s="556" t="s">
        <v>27</v>
      </c>
      <c r="H222" s="290" t="s">
        <v>930</v>
      </c>
      <c r="I222"/>
      <c r="J222"/>
      <c r="K222" s="545">
        <v>45499</v>
      </c>
      <c r="L222" s="498"/>
      <c r="M222" s="498"/>
      <c r="N222" s="498"/>
      <c r="O222" s="498"/>
      <c r="P222" s="498"/>
      <c r="Q222" s="498"/>
      <c r="R222" s="498"/>
      <c r="S222" s="498"/>
      <c r="T222" s="498"/>
      <c r="U222" s="498"/>
      <c r="V222" s="498"/>
      <c r="W222" s="545">
        <v>46229</v>
      </c>
      <c r="X222"/>
      <c r="Y222"/>
      <c r="Z222"/>
      <c r="AA222"/>
      <c r="AB222"/>
      <c r="AC222"/>
      <c r="AD222"/>
      <c r="AE222"/>
      <c r="AF222"/>
      <c r="AG222"/>
      <c r="AH222" s="289">
        <v>70000</v>
      </c>
      <c r="AI222" s="289">
        <v>1261.08</v>
      </c>
      <c r="AJ222" s="549">
        <f>+AI222/AH222*100</f>
        <v>1.8015428571428571</v>
      </c>
      <c r="AK222" s="289">
        <f>+AH222-AI222</f>
        <v>68738.92</v>
      </c>
    </row>
    <row r="223" spans="1:37" s="516" customFormat="1" ht="78.75" customHeight="1" x14ac:dyDescent="0.25">
      <c r="A223" s="281" t="s">
        <v>10</v>
      </c>
      <c r="B223" s="281" t="s">
        <v>10</v>
      </c>
      <c r="C223" s="281" t="s">
        <v>935</v>
      </c>
      <c r="D223"/>
      <c r="E223" s="290" t="s">
        <v>932</v>
      </c>
      <c r="F223" s="281" t="s">
        <v>949</v>
      </c>
      <c r="G223" s="556" t="s">
        <v>27</v>
      </c>
      <c r="H223" s="290" t="s">
        <v>972</v>
      </c>
      <c r="I223"/>
      <c r="J223"/>
      <c r="K223" s="545">
        <v>45302</v>
      </c>
      <c r="L223" s="498"/>
      <c r="M223" s="498"/>
      <c r="N223" s="498"/>
      <c r="O223" s="498"/>
      <c r="P223" s="498"/>
      <c r="Q223" s="498"/>
      <c r="R223" s="498"/>
      <c r="S223" s="498"/>
      <c r="T223" s="498"/>
      <c r="U223" s="498"/>
      <c r="V223" s="498"/>
      <c r="W223" s="545">
        <v>46579</v>
      </c>
      <c r="X223"/>
      <c r="Y223"/>
      <c r="Z223"/>
      <c r="AA223"/>
      <c r="AB223"/>
      <c r="AC223"/>
      <c r="AD223"/>
      <c r="AE223"/>
      <c r="AF223"/>
      <c r="AG223"/>
      <c r="AH223" s="289">
        <v>1764100</v>
      </c>
      <c r="AI223" s="289">
        <v>200000</v>
      </c>
      <c r="AJ223" s="549">
        <f t="shared" ref="AJ223:AJ230" si="78">+AI223/AH223*100</f>
        <v>11.337225780851426</v>
      </c>
      <c r="AK223" s="289">
        <f t="shared" ref="AK223:AK225" si="79">+AH223-AI223</f>
        <v>1564100</v>
      </c>
    </row>
    <row r="224" spans="1:37" s="516" customFormat="1" ht="72.75" customHeight="1" x14ac:dyDescent="0.25">
      <c r="A224" s="281" t="s">
        <v>10</v>
      </c>
      <c r="B224" s="281" t="s">
        <v>10</v>
      </c>
      <c r="C224" s="281" t="s">
        <v>935</v>
      </c>
      <c r="D224"/>
      <c r="E224" s="290" t="s">
        <v>933</v>
      </c>
      <c r="F224" s="281" t="s">
        <v>950</v>
      </c>
      <c r="G224" s="556" t="s">
        <v>27</v>
      </c>
      <c r="H224" s="290" t="s">
        <v>934</v>
      </c>
      <c r="I224"/>
      <c r="J224"/>
      <c r="K224" s="545">
        <v>45442</v>
      </c>
      <c r="L224" s="498"/>
      <c r="M224" s="498"/>
      <c r="N224" s="498"/>
      <c r="O224" s="498"/>
      <c r="P224" s="498"/>
      <c r="Q224" s="498"/>
      <c r="R224" s="498"/>
      <c r="S224" s="498"/>
      <c r="T224" s="498"/>
      <c r="U224" s="498"/>
      <c r="V224" s="498"/>
      <c r="W224" s="545">
        <v>46537</v>
      </c>
      <c r="X224"/>
      <c r="Y224"/>
      <c r="Z224"/>
      <c r="AA224"/>
      <c r="AB224"/>
      <c r="AC224"/>
      <c r="AD224"/>
      <c r="AE224"/>
      <c r="AF224"/>
      <c r="AG224"/>
      <c r="AH224" s="289">
        <v>300000</v>
      </c>
      <c r="AI224" s="289">
        <v>28493.200000000001</v>
      </c>
      <c r="AJ224" s="549">
        <f>+AI224/AH224*100</f>
        <v>9.4977333333333327</v>
      </c>
      <c r="AK224" s="289">
        <f t="shared" si="79"/>
        <v>271506.8</v>
      </c>
    </row>
    <row r="225" spans="1:37" ht="102" x14ac:dyDescent="0.25">
      <c r="A225" s="281" t="s">
        <v>10</v>
      </c>
      <c r="B225" s="281" t="s">
        <v>10</v>
      </c>
      <c r="C225" s="281" t="s">
        <v>135</v>
      </c>
      <c r="E225" s="290" t="s">
        <v>929</v>
      </c>
      <c r="F225" s="281" t="s">
        <v>951</v>
      </c>
      <c r="G225" s="556" t="s">
        <v>27</v>
      </c>
      <c r="H225" s="290" t="s">
        <v>930</v>
      </c>
      <c r="K225" s="545">
        <v>45499</v>
      </c>
      <c r="W225" s="545">
        <v>46229</v>
      </c>
      <c r="AH225" s="289">
        <v>150000</v>
      </c>
      <c r="AI225" s="289">
        <v>33126.71</v>
      </c>
      <c r="AJ225" s="549">
        <f>+AI225/AH225*100</f>
        <v>22.084473333333332</v>
      </c>
      <c r="AK225" s="289">
        <f t="shared" si="79"/>
        <v>116873.29000000001</v>
      </c>
    </row>
    <row r="226" spans="1:37" ht="38.25" x14ac:dyDescent="0.25">
      <c r="A226" s="281" t="s">
        <v>10</v>
      </c>
      <c r="B226" s="281" t="s">
        <v>10</v>
      </c>
      <c r="C226" s="281" t="s">
        <v>851</v>
      </c>
      <c r="E226" s="290" t="s">
        <v>957</v>
      </c>
      <c r="F226" s="281" t="s">
        <v>956</v>
      </c>
      <c r="G226" s="556" t="s">
        <v>27</v>
      </c>
      <c r="H226" s="290" t="s">
        <v>960</v>
      </c>
      <c r="K226" s="545">
        <v>45566</v>
      </c>
      <c r="W226" s="545">
        <v>46296</v>
      </c>
      <c r="AH226" s="289">
        <v>300000</v>
      </c>
      <c r="AI226" s="289">
        <v>0</v>
      </c>
      <c r="AJ226" s="549">
        <f t="shared" si="78"/>
        <v>0</v>
      </c>
      <c r="AK226" s="289">
        <f t="shared" ref="AK226" si="80">+AH226-AI226</f>
        <v>300000</v>
      </c>
    </row>
    <row r="227" spans="1:37" ht="25.5" x14ac:dyDescent="0.25">
      <c r="A227" s="281" t="s">
        <v>10</v>
      </c>
      <c r="B227" s="281" t="s">
        <v>10</v>
      </c>
      <c r="C227" s="281" t="s">
        <v>24</v>
      </c>
      <c r="E227" s="290" t="s">
        <v>961</v>
      </c>
      <c r="F227" s="281" t="s">
        <v>962</v>
      </c>
      <c r="G227" s="556" t="s">
        <v>27</v>
      </c>
      <c r="H227" s="290" t="s">
        <v>964</v>
      </c>
      <c r="K227" s="545">
        <v>45622</v>
      </c>
      <c r="W227" s="545">
        <v>46717</v>
      </c>
      <c r="AH227" s="289">
        <v>350000</v>
      </c>
      <c r="AI227" s="289">
        <v>0</v>
      </c>
      <c r="AJ227" s="549">
        <f t="shared" si="78"/>
        <v>0</v>
      </c>
      <c r="AK227" s="289">
        <f t="shared" ref="AK227:AK228" si="81">+AH227-AI227</f>
        <v>350000</v>
      </c>
    </row>
    <row r="228" spans="1:37" ht="25.5" x14ac:dyDescent="0.25">
      <c r="A228" s="281" t="s">
        <v>10</v>
      </c>
      <c r="B228" s="281" t="s">
        <v>10</v>
      </c>
      <c r="C228" s="281" t="s">
        <v>24</v>
      </c>
      <c r="E228" s="290" t="s">
        <v>961</v>
      </c>
      <c r="F228" s="281" t="s">
        <v>963</v>
      </c>
      <c r="G228" s="556" t="s">
        <v>27</v>
      </c>
      <c r="H228" s="290" t="s">
        <v>964</v>
      </c>
      <c r="K228" s="545">
        <v>45622</v>
      </c>
      <c r="W228" s="545">
        <v>46717</v>
      </c>
      <c r="AH228" s="289">
        <v>355000</v>
      </c>
      <c r="AI228" s="289">
        <v>0</v>
      </c>
      <c r="AJ228" s="549">
        <f t="shared" si="78"/>
        <v>0</v>
      </c>
      <c r="AK228" s="289">
        <f t="shared" si="81"/>
        <v>355000</v>
      </c>
    </row>
    <row r="229" spans="1:37" ht="63.75" x14ac:dyDescent="0.25">
      <c r="A229" s="281" t="s">
        <v>10</v>
      </c>
      <c r="B229" s="281" t="s">
        <v>10</v>
      </c>
      <c r="C229" s="281" t="s">
        <v>24</v>
      </c>
      <c r="E229" s="290" t="s">
        <v>965</v>
      </c>
      <c r="F229" s="281" t="s">
        <v>966</v>
      </c>
      <c r="G229" s="556" t="s">
        <v>27</v>
      </c>
      <c r="H229" s="290" t="s">
        <v>967</v>
      </c>
      <c r="K229" s="545">
        <v>45617</v>
      </c>
      <c r="W229" s="545">
        <v>46347</v>
      </c>
      <c r="AH229" s="289">
        <v>466000</v>
      </c>
      <c r="AI229" s="289">
        <v>0</v>
      </c>
      <c r="AJ229" s="549">
        <f t="shared" si="78"/>
        <v>0</v>
      </c>
      <c r="AK229" s="289">
        <f t="shared" ref="AK229" si="82">+AH229-AI229</f>
        <v>466000</v>
      </c>
    </row>
    <row r="230" spans="1:37" ht="63.75" x14ac:dyDescent="0.25">
      <c r="A230" s="281" t="s">
        <v>10</v>
      </c>
      <c r="B230" s="281" t="s">
        <v>10</v>
      </c>
      <c r="C230" s="281" t="s">
        <v>24</v>
      </c>
      <c r="E230" s="290" t="s">
        <v>968</v>
      </c>
      <c r="F230" s="281" t="s">
        <v>969</v>
      </c>
      <c r="G230" s="556" t="s">
        <v>27</v>
      </c>
      <c r="H230" s="290" t="s">
        <v>970</v>
      </c>
      <c r="K230" s="545">
        <v>45608</v>
      </c>
      <c r="W230" s="545">
        <v>46703</v>
      </c>
      <c r="AH230" s="289">
        <v>500000</v>
      </c>
      <c r="AI230" s="289">
        <v>0</v>
      </c>
      <c r="AJ230" s="549">
        <f t="shared" si="78"/>
        <v>0</v>
      </c>
      <c r="AK230" s="289">
        <f t="shared" ref="AK230" si="83">+AH230-AI230</f>
        <v>500000</v>
      </c>
    </row>
    <row r="232" spans="1:37" x14ac:dyDescent="0.25">
      <c r="A232" s="293" t="s">
        <v>874</v>
      </c>
    </row>
  </sheetData>
  <sheetProtection algorithmName="SHA-512" hashValue="isj7xOG4rwWiKzkessz+9JEgPr4tt+lGnnv+wNIuVMfh7qwHj0Efdr/FprIO4TqbNZKH8p2I0VxYytJ4wehFbg==" saltValue="4Gi/5YLNc3zdOwWD7tosQQ==" spinCount="100000" sheet="1" objects="1" scenarios="1"/>
  <autoFilter ref="A13:AK230">
    <filterColumn colId="1">
      <customFilters>
        <customFilter operator="notEqual" val=" "/>
      </customFilters>
    </filterColumn>
    <filterColumn colId="6">
      <filters>
        <filter val="Ejecución"/>
      </filters>
    </filterColumn>
  </autoFilter>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L88"/>
  <sheetViews>
    <sheetView showGridLines="0" topLeftCell="A3" zoomScale="90" zoomScaleNormal="90" workbookViewId="0">
      <pane xSplit="1" ySplit="13" topLeftCell="B76" activePane="bottomRight" state="frozen"/>
      <selection activeCell="A3" sqref="A3"/>
      <selection pane="topRight" activeCell="B3" sqref="B3"/>
      <selection pane="bottomLeft" activeCell="A10" sqref="A10"/>
      <selection pane="bottomRight" activeCell="AP78" sqref="AP78"/>
    </sheetView>
  </sheetViews>
  <sheetFormatPr baseColWidth="10" defaultRowHeight="15" x14ac:dyDescent="0.25"/>
  <cols>
    <col min="1" max="1" width="19.28515625" customWidth="1"/>
    <col min="2" max="2" width="15.7109375" customWidth="1"/>
    <col min="3" max="3" width="23.140625" customWidth="1"/>
    <col min="4" max="4" width="14" hidden="1" customWidth="1"/>
    <col min="5" max="5" width="41.85546875" customWidth="1"/>
    <col min="6" max="6" width="11.42578125" hidden="1" customWidth="1"/>
    <col min="7" max="7" width="11.42578125" customWidth="1"/>
    <col min="8" max="8" width="52.85546875" customWidth="1"/>
    <col min="9" max="9" width="19.5703125" hidden="1" customWidth="1"/>
    <col min="10" max="10" width="11.42578125" hidden="1" customWidth="1"/>
    <col min="11" max="11" width="11.42578125" customWidth="1"/>
    <col min="12" max="22" width="11.42578125" hidden="1" customWidth="1"/>
    <col min="23" max="23" width="11.42578125" customWidth="1"/>
    <col min="24" max="34" width="11.42578125" hidden="1" customWidth="1"/>
    <col min="36" max="36" width="15.85546875" customWidth="1"/>
  </cols>
  <sheetData>
    <row r="3" spans="1:38" ht="9" customHeight="1" x14ac:dyDescent="0.25">
      <c r="A3" s="456"/>
      <c r="B3" s="456"/>
      <c r="C3" s="456"/>
      <c r="E3" s="456"/>
      <c r="G3" s="456"/>
      <c r="H3" s="456"/>
      <c r="I3" s="456"/>
      <c r="J3" s="456"/>
      <c r="K3" s="456"/>
      <c r="W3" s="456"/>
      <c r="AI3" s="456"/>
      <c r="AJ3" s="456"/>
      <c r="AK3" s="456"/>
      <c r="AL3" s="456"/>
    </row>
    <row r="4" spans="1:38" ht="9" customHeight="1" x14ac:dyDescent="0.25"/>
    <row r="5" spans="1:38" s="264" customFormat="1" ht="9" customHeight="1" x14ac:dyDescent="0.25">
      <c r="A5" s="457"/>
      <c r="B5" s="457"/>
      <c r="C5" s="457"/>
      <c r="D5"/>
      <c r="E5" s="457"/>
      <c r="F5"/>
      <c r="G5" s="457"/>
      <c r="H5" s="457"/>
      <c r="I5" s="457"/>
      <c r="J5" s="457"/>
      <c r="K5" s="457"/>
      <c r="L5"/>
      <c r="M5"/>
      <c r="N5"/>
      <c r="O5"/>
      <c r="P5"/>
      <c r="Q5"/>
      <c r="R5"/>
      <c r="S5"/>
      <c r="T5"/>
      <c r="U5"/>
      <c r="V5"/>
      <c r="W5" s="457"/>
      <c r="X5"/>
      <c r="Y5"/>
      <c r="Z5"/>
      <c r="AA5"/>
      <c r="AB5"/>
      <c r="AC5"/>
      <c r="AD5"/>
      <c r="AE5"/>
      <c r="AF5"/>
      <c r="AG5"/>
      <c r="AH5"/>
      <c r="AI5" s="457"/>
      <c r="AJ5" s="457"/>
      <c r="AK5" s="457"/>
      <c r="AL5" s="457"/>
    </row>
    <row r="8" spans="1:38" x14ac:dyDescent="0.25">
      <c r="A8" s="78"/>
    </row>
    <row r="9" spans="1:38" x14ac:dyDescent="0.25">
      <c r="A9" s="78"/>
    </row>
    <row r="10" spans="1:38" x14ac:dyDescent="0.25">
      <c r="A10" s="78"/>
    </row>
    <row r="11" spans="1:38" x14ac:dyDescent="0.25">
      <c r="A11" s="78"/>
    </row>
    <row r="12" spans="1:38" x14ac:dyDescent="0.25">
      <c r="A12" s="455" t="s">
        <v>674</v>
      </c>
      <c r="C12" s="453"/>
      <c r="E12" s="453"/>
      <c r="G12" s="454"/>
      <c r="H12" s="454"/>
    </row>
    <row r="13" spans="1:38" x14ac:dyDescent="0.25">
      <c r="A13" s="304" t="s">
        <v>443</v>
      </c>
      <c r="C13" s="292"/>
      <c r="E13" s="292"/>
    </row>
    <row r="15" spans="1:38" ht="63.75" x14ac:dyDescent="0.25">
      <c r="A15" s="329" t="s">
        <v>189</v>
      </c>
      <c r="B15" s="329" t="s">
        <v>0</v>
      </c>
      <c r="C15" s="329" t="s">
        <v>192</v>
      </c>
      <c r="D15" s="4" t="s">
        <v>335</v>
      </c>
      <c r="E15" s="330" t="s">
        <v>1</v>
      </c>
      <c r="F15" s="5" t="s">
        <v>2</v>
      </c>
      <c r="G15" s="329" t="s">
        <v>3</v>
      </c>
      <c r="H15" s="329" t="s">
        <v>380</v>
      </c>
      <c r="I15" s="333" t="s">
        <v>7</v>
      </c>
      <c r="J15" s="334" t="s">
        <v>8</v>
      </c>
      <c r="K15" s="329" t="s">
        <v>873</v>
      </c>
      <c r="L15" s="329" t="s">
        <v>378</v>
      </c>
      <c r="M15" s="329" t="s">
        <v>379</v>
      </c>
      <c r="N15" s="329" t="s">
        <v>9</v>
      </c>
      <c r="O15" s="330" t="s">
        <v>4</v>
      </c>
      <c r="P15" s="329" t="s">
        <v>393</v>
      </c>
      <c r="Q15" s="329" t="s">
        <v>9</v>
      </c>
      <c r="R15" s="329" t="s">
        <v>392</v>
      </c>
      <c r="S15" s="329" t="s">
        <v>9</v>
      </c>
      <c r="T15" s="329" t="s">
        <v>6</v>
      </c>
      <c r="U15" s="335" t="s">
        <v>389</v>
      </c>
      <c r="V15" s="335" t="s">
        <v>390</v>
      </c>
      <c r="W15" s="330" t="s">
        <v>819</v>
      </c>
      <c r="X15" s="330" t="s">
        <v>383</v>
      </c>
      <c r="Y15" s="330" t="s">
        <v>384</v>
      </c>
      <c r="Z15" s="330" t="s">
        <v>385</v>
      </c>
      <c r="AA15" s="330" t="s">
        <v>386</v>
      </c>
      <c r="AB15" s="330" t="s">
        <v>382</v>
      </c>
      <c r="AC15" s="330" t="s">
        <v>395</v>
      </c>
      <c r="AD15" s="329" t="s">
        <v>387</v>
      </c>
      <c r="AE15" s="334" t="s">
        <v>5</v>
      </c>
      <c r="AF15" s="334" t="s">
        <v>391</v>
      </c>
      <c r="AG15" s="329" t="s">
        <v>388</v>
      </c>
      <c r="AH15" s="329" t="s">
        <v>468</v>
      </c>
      <c r="AI15" s="329" t="s">
        <v>469</v>
      </c>
      <c r="AJ15" s="331" t="s">
        <v>988</v>
      </c>
      <c r="AK15" s="332" t="s">
        <v>191</v>
      </c>
      <c r="AL15" s="333" t="s">
        <v>989</v>
      </c>
    </row>
    <row r="16" spans="1:38" ht="66" hidden="1" customHeight="1" x14ac:dyDescent="0.25">
      <c r="A16" s="118" t="s">
        <v>149</v>
      </c>
      <c r="B16" s="282" t="s">
        <v>149</v>
      </c>
      <c r="C16" s="281" t="s">
        <v>48</v>
      </c>
      <c r="D16" s="281"/>
      <c r="E16" s="290" t="s">
        <v>686</v>
      </c>
      <c r="F16" s="281"/>
      <c r="G16" s="281" t="s">
        <v>381</v>
      </c>
      <c r="H16" s="285" t="s">
        <v>685</v>
      </c>
      <c r="I16" s="336" t="s">
        <v>51</v>
      </c>
      <c r="J16" s="281"/>
      <c r="K16" s="282">
        <v>44179</v>
      </c>
      <c r="L16" s="282"/>
      <c r="M16" s="337"/>
      <c r="N16" s="337"/>
      <c r="O16" s="337"/>
      <c r="P16" s="337"/>
      <c r="Q16" s="337"/>
      <c r="R16" s="337"/>
      <c r="S16" s="337"/>
      <c r="T16" s="337"/>
      <c r="U16" s="337"/>
      <c r="V16" s="337"/>
      <c r="W16" s="282">
        <v>45007</v>
      </c>
      <c r="X16" s="337"/>
      <c r="Y16" s="337"/>
      <c r="Z16" s="337"/>
      <c r="AA16" s="337"/>
      <c r="AB16" s="337"/>
      <c r="AC16" s="337"/>
      <c r="AD16" s="337"/>
      <c r="AE16" s="337"/>
      <c r="AF16" s="337"/>
      <c r="AG16" s="337"/>
      <c r="AH16" s="337"/>
      <c r="AI16" s="294">
        <v>250000</v>
      </c>
      <c r="AJ16" s="294">
        <v>92732</v>
      </c>
      <c r="AK16" s="286">
        <f>+AJ16/AI16*100</f>
        <v>37.092799999999997</v>
      </c>
      <c r="AL16" s="287">
        <f t="shared" ref="AL16:AL57" si="0">+AI16-AJ16</f>
        <v>157268</v>
      </c>
    </row>
    <row r="17" spans="1:38" ht="66" hidden="1" customHeight="1" x14ac:dyDescent="0.25">
      <c r="A17" s="118" t="s">
        <v>149</v>
      </c>
      <c r="B17" s="282" t="s">
        <v>149</v>
      </c>
      <c r="C17" s="281" t="s">
        <v>679</v>
      </c>
      <c r="D17" s="281"/>
      <c r="E17" s="290" t="s">
        <v>678</v>
      </c>
      <c r="F17" s="275"/>
      <c r="G17" s="281" t="s">
        <v>779</v>
      </c>
      <c r="H17" s="338" t="s">
        <v>680</v>
      </c>
      <c r="I17" s="281" t="s">
        <v>274</v>
      </c>
      <c r="J17" s="281"/>
      <c r="K17" s="282">
        <v>44179</v>
      </c>
      <c r="L17" s="281"/>
      <c r="M17" s="337"/>
      <c r="N17" s="337"/>
      <c r="O17" s="337"/>
      <c r="P17" s="337"/>
      <c r="Q17" s="337"/>
      <c r="R17" s="337"/>
      <c r="S17" s="337"/>
      <c r="T17" s="272"/>
      <c r="U17" s="339"/>
      <c r="V17" s="339"/>
      <c r="W17" s="272"/>
      <c r="X17" s="337"/>
      <c r="Y17" s="337"/>
      <c r="Z17" s="337"/>
      <c r="AA17" s="337"/>
      <c r="AB17" s="337"/>
      <c r="AC17" s="337"/>
      <c r="AD17" s="337"/>
      <c r="AE17" s="340"/>
      <c r="AF17" s="337"/>
      <c r="AG17" s="341"/>
      <c r="AH17" s="341"/>
      <c r="AI17" s="294">
        <v>80000</v>
      </c>
      <c r="AJ17" s="295">
        <v>80000</v>
      </c>
      <c r="AK17" s="278">
        <f t="shared" ref="AK17:AK20" si="1">+AJ17/AI17*100</f>
        <v>100</v>
      </c>
      <c r="AL17" s="294">
        <f t="shared" si="0"/>
        <v>0</v>
      </c>
    </row>
    <row r="18" spans="1:38" ht="66" hidden="1" customHeight="1" x14ac:dyDescent="0.25">
      <c r="A18" s="118" t="s">
        <v>149</v>
      </c>
      <c r="B18" s="282" t="s">
        <v>149</v>
      </c>
      <c r="C18" s="281" t="s">
        <v>347</v>
      </c>
      <c r="D18" s="281"/>
      <c r="E18" s="290" t="s">
        <v>681</v>
      </c>
      <c r="F18" s="275"/>
      <c r="G18" s="281" t="s">
        <v>381</v>
      </c>
      <c r="H18" s="285" t="s">
        <v>682</v>
      </c>
      <c r="I18" s="336" t="s">
        <v>28</v>
      </c>
      <c r="J18" s="281"/>
      <c r="K18" s="282">
        <v>44099</v>
      </c>
      <c r="L18" s="281"/>
      <c r="M18" s="337"/>
      <c r="N18" s="337"/>
      <c r="O18" s="337"/>
      <c r="P18" s="337"/>
      <c r="Q18" s="337"/>
      <c r="R18" s="337"/>
      <c r="S18" s="337"/>
      <c r="T18" s="272"/>
      <c r="U18" s="339"/>
      <c r="V18" s="339">
        <v>24</v>
      </c>
      <c r="W18" s="272">
        <v>45164</v>
      </c>
      <c r="X18" s="337"/>
      <c r="Y18" s="337"/>
      <c r="Z18" s="337"/>
      <c r="AA18" s="337"/>
      <c r="AB18" s="337"/>
      <c r="AC18" s="337"/>
      <c r="AD18" s="337"/>
      <c r="AE18" s="340"/>
      <c r="AF18" s="337"/>
      <c r="AG18" s="341"/>
      <c r="AH18" s="341"/>
      <c r="AI18" s="294">
        <v>500000</v>
      </c>
      <c r="AJ18" s="295">
        <v>500000</v>
      </c>
      <c r="AK18" s="278">
        <f t="shared" si="1"/>
        <v>100</v>
      </c>
      <c r="AL18" s="294">
        <f t="shared" si="0"/>
        <v>0</v>
      </c>
    </row>
    <row r="19" spans="1:38" ht="66" hidden="1" customHeight="1" x14ac:dyDescent="0.25">
      <c r="A19" s="118" t="s">
        <v>149</v>
      </c>
      <c r="B19" s="282" t="s">
        <v>149</v>
      </c>
      <c r="C19" s="281" t="s">
        <v>676</v>
      </c>
      <c r="D19" s="281"/>
      <c r="E19" s="290" t="s">
        <v>675</v>
      </c>
      <c r="F19" s="275"/>
      <c r="G19" s="281" t="s">
        <v>381</v>
      </c>
      <c r="H19" s="338" t="s">
        <v>677</v>
      </c>
      <c r="I19" s="281" t="s">
        <v>73</v>
      </c>
      <c r="J19" s="281"/>
      <c r="K19" s="282">
        <v>44064</v>
      </c>
      <c r="L19" s="282"/>
      <c r="M19" s="337"/>
      <c r="N19" s="337"/>
      <c r="O19" s="337"/>
      <c r="P19" s="337"/>
      <c r="Q19" s="337"/>
      <c r="R19" s="337"/>
      <c r="S19" s="337"/>
      <c r="T19" s="272"/>
      <c r="U19" s="339"/>
      <c r="V19" s="339"/>
      <c r="W19" s="272"/>
      <c r="X19" s="337"/>
      <c r="Y19" s="337"/>
      <c r="Z19" s="337"/>
      <c r="AA19" s="337"/>
      <c r="AB19" s="337"/>
      <c r="AC19" s="337"/>
      <c r="AD19" s="337"/>
      <c r="AE19" s="340"/>
      <c r="AF19" s="337"/>
      <c r="AG19" s="341"/>
      <c r="AH19" s="341"/>
      <c r="AI19" s="294">
        <v>25000</v>
      </c>
      <c r="AJ19" s="295">
        <v>25000</v>
      </c>
      <c r="AK19" s="278">
        <f t="shared" si="1"/>
        <v>100</v>
      </c>
      <c r="AL19" s="294">
        <f t="shared" si="0"/>
        <v>0</v>
      </c>
    </row>
    <row r="20" spans="1:38" ht="66" customHeight="1" x14ac:dyDescent="0.25">
      <c r="A20" s="281" t="s">
        <v>149</v>
      </c>
      <c r="B20" s="282" t="s">
        <v>149</v>
      </c>
      <c r="C20" s="281" t="s">
        <v>24</v>
      </c>
      <c r="D20" s="281"/>
      <c r="E20" s="290" t="s">
        <v>778</v>
      </c>
      <c r="F20" s="275"/>
      <c r="G20" s="281" t="s">
        <v>27</v>
      </c>
      <c r="H20" s="285" t="s">
        <v>683</v>
      </c>
      <c r="I20" s="485" t="s">
        <v>63</v>
      </c>
      <c r="J20" s="463"/>
      <c r="K20" s="282">
        <v>44028</v>
      </c>
      <c r="L20" s="281"/>
      <c r="M20" s="337"/>
      <c r="N20" s="337"/>
      <c r="O20" s="337"/>
      <c r="P20" s="337"/>
      <c r="Q20" s="337"/>
      <c r="R20" s="337"/>
      <c r="S20" s="337"/>
      <c r="T20" s="272"/>
      <c r="U20" s="339"/>
      <c r="V20" s="339"/>
      <c r="W20" s="272">
        <v>45824</v>
      </c>
      <c r="X20" s="337"/>
      <c r="Y20" s="337"/>
      <c r="Z20" s="337"/>
      <c r="AA20" s="337"/>
      <c r="AB20" s="337"/>
      <c r="AC20" s="337"/>
      <c r="AD20" s="337"/>
      <c r="AE20" s="340"/>
      <c r="AF20" s="337"/>
      <c r="AG20" s="341"/>
      <c r="AH20" s="341"/>
      <c r="AI20" s="294">
        <v>2585000</v>
      </c>
      <c r="AJ20" s="295">
        <v>1269691</v>
      </c>
      <c r="AK20" s="278">
        <f t="shared" si="1"/>
        <v>49.117640232108315</v>
      </c>
      <c r="AL20" s="294">
        <f t="shared" si="0"/>
        <v>1315309</v>
      </c>
    </row>
    <row r="21" spans="1:38" ht="66" hidden="1" customHeight="1" x14ac:dyDescent="0.25">
      <c r="A21" s="1" t="s">
        <v>149</v>
      </c>
      <c r="B21" s="282" t="s">
        <v>149</v>
      </c>
      <c r="C21" s="282" t="s">
        <v>29</v>
      </c>
      <c r="D21" s="282" t="s">
        <v>345</v>
      </c>
      <c r="E21" s="274" t="s">
        <v>244</v>
      </c>
      <c r="F21" s="273"/>
      <c r="G21" s="342" t="s">
        <v>381</v>
      </c>
      <c r="H21" s="343" t="s">
        <v>328</v>
      </c>
      <c r="I21" s="273" t="s">
        <v>260</v>
      </c>
      <c r="J21" s="344" t="s">
        <v>260</v>
      </c>
      <c r="K21" s="282">
        <v>42428</v>
      </c>
      <c r="L21" s="282">
        <v>42886</v>
      </c>
      <c r="M21" s="345"/>
      <c r="N21" s="345"/>
      <c r="O21" s="345"/>
      <c r="P21" s="345"/>
      <c r="Q21" s="345"/>
      <c r="R21" s="345"/>
      <c r="S21" s="345"/>
      <c r="T21" s="272">
        <v>42428</v>
      </c>
      <c r="U21" s="346">
        <v>24</v>
      </c>
      <c r="V21" s="346">
        <v>24</v>
      </c>
      <c r="W21" s="282">
        <v>43616</v>
      </c>
      <c r="X21" s="347">
        <v>6</v>
      </c>
      <c r="Y21" s="347">
        <v>0</v>
      </c>
      <c r="Z21" s="347">
        <v>0</v>
      </c>
      <c r="AA21" s="347">
        <v>0</v>
      </c>
      <c r="AB21" s="345">
        <f>SUBTOTAL(9,X21:AA21)</f>
        <v>0</v>
      </c>
      <c r="AC21" s="347">
        <f t="shared" ref="AC21:AC25" si="2">+V21+AB21</f>
        <v>24</v>
      </c>
      <c r="AD21" s="282">
        <v>43799</v>
      </c>
      <c r="AE21" s="340">
        <f t="shared" ref="AE21:AE24" si="3">+AF21+AI21</f>
        <v>245000</v>
      </c>
      <c r="AF21" s="348"/>
      <c r="AG21" s="349">
        <v>250000</v>
      </c>
      <c r="AH21" s="349">
        <v>5000</v>
      </c>
      <c r="AI21" s="301">
        <f t="shared" ref="AI21:AI34" si="4">+AG21-AH21</f>
        <v>245000</v>
      </c>
      <c r="AJ21" s="350">
        <v>245000</v>
      </c>
      <c r="AK21" s="278">
        <f t="shared" ref="AK21:AK25" si="5">AJ21/AI21*100</f>
        <v>100</v>
      </c>
      <c r="AL21" s="303">
        <f t="shared" si="0"/>
        <v>0</v>
      </c>
    </row>
    <row r="22" spans="1:38" ht="66" hidden="1" customHeight="1" x14ac:dyDescent="0.25">
      <c r="A22" s="1" t="s">
        <v>149</v>
      </c>
      <c r="B22" s="282" t="s">
        <v>149</v>
      </c>
      <c r="C22" s="282" t="s">
        <v>145</v>
      </c>
      <c r="D22" s="282"/>
      <c r="E22" s="274" t="s">
        <v>225</v>
      </c>
      <c r="F22" s="273"/>
      <c r="G22" s="351" t="s">
        <v>381</v>
      </c>
      <c r="H22" s="284"/>
      <c r="I22" s="323" t="s">
        <v>132</v>
      </c>
      <c r="J22" s="344" t="s">
        <v>132</v>
      </c>
      <c r="K22" s="282">
        <v>42016</v>
      </c>
      <c r="L22" s="282">
        <v>42016</v>
      </c>
      <c r="M22" s="345"/>
      <c r="N22" s="345"/>
      <c r="O22" s="345"/>
      <c r="P22" s="345"/>
      <c r="Q22" s="345"/>
      <c r="R22" s="345"/>
      <c r="S22" s="345"/>
      <c r="T22" s="272">
        <v>42016</v>
      </c>
      <c r="U22" s="352"/>
      <c r="V22" s="352"/>
      <c r="W22" s="282">
        <v>42339</v>
      </c>
      <c r="X22" s="353">
        <v>0</v>
      </c>
      <c r="Y22" s="353"/>
      <c r="Z22" s="353"/>
      <c r="AA22" s="345"/>
      <c r="AB22" s="353"/>
      <c r="AC22" s="347">
        <f t="shared" si="2"/>
        <v>0</v>
      </c>
      <c r="AD22" s="345"/>
      <c r="AE22" s="340">
        <f t="shared" si="3"/>
        <v>150000</v>
      </c>
      <c r="AF22" s="348"/>
      <c r="AG22" s="349">
        <v>150000</v>
      </c>
      <c r="AH22" s="349">
        <v>0</v>
      </c>
      <c r="AI22" s="301">
        <f t="shared" si="4"/>
        <v>150000</v>
      </c>
      <c r="AJ22" s="350">
        <v>150000</v>
      </c>
      <c r="AK22" s="278">
        <f t="shared" si="5"/>
        <v>100</v>
      </c>
      <c r="AL22" s="303">
        <f t="shared" si="0"/>
        <v>0</v>
      </c>
    </row>
    <row r="23" spans="1:38" ht="66" hidden="1" customHeight="1" x14ac:dyDescent="0.25">
      <c r="A23" s="1" t="s">
        <v>149</v>
      </c>
      <c r="B23" s="282" t="s">
        <v>149</v>
      </c>
      <c r="C23" s="282" t="s">
        <v>24</v>
      </c>
      <c r="D23" s="282"/>
      <c r="E23" s="274" t="s">
        <v>634</v>
      </c>
      <c r="F23" s="273"/>
      <c r="G23" s="351" t="s">
        <v>381</v>
      </c>
      <c r="H23" s="354" t="s">
        <v>332</v>
      </c>
      <c r="I23" s="323" t="s">
        <v>63</v>
      </c>
      <c r="J23" s="344" t="s">
        <v>63</v>
      </c>
      <c r="K23" s="282">
        <v>42437</v>
      </c>
      <c r="L23" s="282">
        <v>42437</v>
      </c>
      <c r="M23" s="345"/>
      <c r="N23" s="345"/>
      <c r="O23" s="345"/>
      <c r="P23" s="345"/>
      <c r="Q23" s="345"/>
      <c r="R23" s="345"/>
      <c r="S23" s="355"/>
      <c r="T23" s="356">
        <v>42437</v>
      </c>
      <c r="U23" s="357">
        <v>6</v>
      </c>
      <c r="V23" s="357">
        <v>6</v>
      </c>
      <c r="W23" s="282">
        <v>42621</v>
      </c>
      <c r="X23" s="347">
        <v>6</v>
      </c>
      <c r="Y23" s="347">
        <v>0</v>
      </c>
      <c r="Z23" s="347">
        <v>0</v>
      </c>
      <c r="AA23" s="347">
        <v>0</v>
      </c>
      <c r="AB23" s="345">
        <f>SUBTOTAL(9,X23:AA23)</f>
        <v>0</v>
      </c>
      <c r="AC23" s="347">
        <f t="shared" si="2"/>
        <v>6</v>
      </c>
      <c r="AD23" s="282">
        <v>42802</v>
      </c>
      <c r="AE23" s="340">
        <f t="shared" si="3"/>
        <v>50000</v>
      </c>
      <c r="AF23" s="348"/>
      <c r="AG23" s="349">
        <v>50000</v>
      </c>
      <c r="AH23" s="349">
        <v>0</v>
      </c>
      <c r="AI23" s="301">
        <f t="shared" si="4"/>
        <v>50000</v>
      </c>
      <c r="AJ23" s="350">
        <v>50000</v>
      </c>
      <c r="AK23" s="278">
        <f t="shared" si="5"/>
        <v>100</v>
      </c>
      <c r="AL23" s="303">
        <f t="shared" si="0"/>
        <v>0</v>
      </c>
    </row>
    <row r="24" spans="1:38" ht="66" hidden="1" customHeight="1" x14ac:dyDescent="0.25">
      <c r="A24" s="1" t="s">
        <v>149</v>
      </c>
      <c r="B24" s="282" t="s">
        <v>149</v>
      </c>
      <c r="C24" s="282" t="s">
        <v>29</v>
      </c>
      <c r="D24" s="282" t="s">
        <v>340</v>
      </c>
      <c r="E24" s="358" t="s">
        <v>251</v>
      </c>
      <c r="F24" s="273"/>
      <c r="G24" s="342" t="s">
        <v>381</v>
      </c>
      <c r="H24" s="354" t="s">
        <v>372</v>
      </c>
      <c r="I24" s="273" t="s">
        <v>260</v>
      </c>
      <c r="J24" s="323" t="s">
        <v>260</v>
      </c>
      <c r="K24" s="282">
        <v>42509</v>
      </c>
      <c r="L24" s="282">
        <v>42517</v>
      </c>
      <c r="M24" s="345"/>
      <c r="N24" s="345"/>
      <c r="O24" s="345"/>
      <c r="P24" s="345"/>
      <c r="Q24" s="345"/>
      <c r="R24" s="345"/>
      <c r="S24" s="345"/>
      <c r="T24" s="356"/>
      <c r="U24" s="359">
        <v>18</v>
      </c>
      <c r="V24" s="359">
        <v>18</v>
      </c>
      <c r="W24" s="282">
        <v>43278</v>
      </c>
      <c r="X24" s="347">
        <v>24</v>
      </c>
      <c r="Y24" s="347"/>
      <c r="Z24" s="347"/>
      <c r="AA24" s="347"/>
      <c r="AB24" s="360">
        <f>SUBTOTAL(9,X24:AA24)</f>
        <v>0</v>
      </c>
      <c r="AC24" s="361">
        <f t="shared" si="2"/>
        <v>18</v>
      </c>
      <c r="AD24" s="319">
        <v>44009</v>
      </c>
      <c r="AE24" s="362">
        <f t="shared" si="3"/>
        <v>350000</v>
      </c>
      <c r="AF24" s="363"/>
      <c r="AG24" s="349">
        <v>350000</v>
      </c>
      <c r="AH24" s="364">
        <v>0</v>
      </c>
      <c r="AI24" s="306">
        <f t="shared" si="4"/>
        <v>350000</v>
      </c>
      <c r="AJ24" s="350">
        <v>343269</v>
      </c>
      <c r="AK24" s="307">
        <f t="shared" si="5"/>
        <v>98.076857142857136</v>
      </c>
      <c r="AL24" s="303">
        <f t="shared" si="0"/>
        <v>6731</v>
      </c>
    </row>
    <row r="25" spans="1:38" ht="66" hidden="1" customHeight="1" x14ac:dyDescent="0.25">
      <c r="A25" s="1" t="s">
        <v>149</v>
      </c>
      <c r="B25" s="282" t="s">
        <v>149</v>
      </c>
      <c r="C25" s="282" t="s">
        <v>29</v>
      </c>
      <c r="D25" s="282" t="s">
        <v>346</v>
      </c>
      <c r="E25" s="274" t="s">
        <v>259</v>
      </c>
      <c r="F25" s="273"/>
      <c r="G25" s="342" t="s">
        <v>381</v>
      </c>
      <c r="H25" s="354" t="s">
        <v>374</v>
      </c>
      <c r="I25" s="273" t="s">
        <v>260</v>
      </c>
      <c r="J25" s="323" t="s">
        <v>260</v>
      </c>
      <c r="K25" s="365">
        <v>42514</v>
      </c>
      <c r="L25" s="365">
        <v>42514</v>
      </c>
      <c r="M25" s="299"/>
      <c r="N25" s="366"/>
      <c r="O25" s="299"/>
      <c r="P25" s="299"/>
      <c r="Q25" s="299"/>
      <c r="R25" s="367"/>
      <c r="S25" s="368"/>
      <c r="T25" s="356">
        <v>42514</v>
      </c>
      <c r="U25" s="369">
        <v>12</v>
      </c>
      <c r="V25" s="369">
        <v>12</v>
      </c>
      <c r="W25" s="282">
        <v>42893</v>
      </c>
      <c r="X25" s="347">
        <v>6</v>
      </c>
      <c r="Y25" s="347">
        <v>5</v>
      </c>
      <c r="Z25" s="347">
        <v>3</v>
      </c>
      <c r="AA25" s="347"/>
      <c r="AB25" s="345">
        <f>SUBTOTAL(9,X25:AA25)</f>
        <v>0</v>
      </c>
      <c r="AC25" s="361">
        <f t="shared" si="2"/>
        <v>12</v>
      </c>
      <c r="AD25" s="319">
        <v>43350</v>
      </c>
      <c r="AE25" s="362">
        <f>+AF25+AI25</f>
        <v>300000</v>
      </c>
      <c r="AF25" s="370"/>
      <c r="AG25" s="328">
        <v>300000</v>
      </c>
      <c r="AH25" s="324">
        <v>0</v>
      </c>
      <c r="AI25" s="306">
        <f t="shared" si="4"/>
        <v>300000</v>
      </c>
      <c r="AJ25" s="371">
        <v>219250</v>
      </c>
      <c r="AK25" s="307">
        <f t="shared" si="5"/>
        <v>73.083333333333329</v>
      </c>
      <c r="AL25" s="303">
        <f t="shared" si="0"/>
        <v>80750</v>
      </c>
    </row>
    <row r="26" spans="1:38" ht="66" hidden="1" customHeight="1" x14ac:dyDescent="0.25">
      <c r="A26" s="76" t="s">
        <v>149</v>
      </c>
      <c r="B26" s="282" t="s">
        <v>149</v>
      </c>
      <c r="C26" s="309" t="s">
        <v>517</v>
      </c>
      <c r="D26" s="282" t="s">
        <v>336</v>
      </c>
      <c r="E26" s="310" t="s">
        <v>412</v>
      </c>
      <c r="F26" s="308"/>
      <c r="G26" s="372" t="s">
        <v>381</v>
      </c>
      <c r="H26" s="373" t="s">
        <v>413</v>
      </c>
      <c r="I26" s="308" t="s">
        <v>274</v>
      </c>
      <c r="J26" s="374" t="s">
        <v>274</v>
      </c>
      <c r="K26" s="309">
        <v>42681</v>
      </c>
      <c r="L26" s="273"/>
      <c r="M26" s="345"/>
      <c r="N26" s="345"/>
      <c r="O26" s="345"/>
      <c r="P26" s="345"/>
      <c r="Q26" s="345"/>
      <c r="R26" s="345"/>
      <c r="S26" s="345"/>
      <c r="T26" s="375">
        <v>42683</v>
      </c>
      <c r="U26" s="376">
        <v>12</v>
      </c>
      <c r="V26" s="376">
        <v>12</v>
      </c>
      <c r="W26" s="309">
        <v>43046</v>
      </c>
      <c r="X26" s="347"/>
      <c r="Y26" s="347"/>
      <c r="Z26" s="347"/>
      <c r="AA26" s="347"/>
      <c r="AB26" s="345"/>
      <c r="AC26" s="361"/>
      <c r="AD26" s="282"/>
      <c r="AE26" s="377">
        <v>50000</v>
      </c>
      <c r="AF26" s="378">
        <v>0</v>
      </c>
      <c r="AG26" s="379">
        <f>+AE26+AF26</f>
        <v>50000</v>
      </c>
      <c r="AH26" s="379">
        <v>0</v>
      </c>
      <c r="AI26" s="314">
        <f t="shared" si="4"/>
        <v>50000</v>
      </c>
      <c r="AJ26" s="380">
        <v>45000</v>
      </c>
      <c r="AK26" s="316">
        <f>+AJ26/AI26*100</f>
        <v>90</v>
      </c>
      <c r="AL26" s="317">
        <f t="shared" si="0"/>
        <v>5000</v>
      </c>
    </row>
    <row r="27" spans="1:38" ht="66" hidden="1" customHeight="1" x14ac:dyDescent="0.25">
      <c r="A27" s="1" t="s">
        <v>149</v>
      </c>
      <c r="B27" s="282" t="s">
        <v>149</v>
      </c>
      <c r="C27" s="282" t="s">
        <v>145</v>
      </c>
      <c r="D27" s="282"/>
      <c r="E27" s="274" t="s">
        <v>233</v>
      </c>
      <c r="F27" s="273"/>
      <c r="G27" s="351" t="s">
        <v>404</v>
      </c>
      <c r="H27" s="354" t="s">
        <v>373</v>
      </c>
      <c r="I27" s="273" t="s">
        <v>132</v>
      </c>
      <c r="J27" s="381" t="s">
        <v>132</v>
      </c>
      <c r="K27" s="365">
        <v>42285</v>
      </c>
      <c r="L27" s="365">
        <v>42285</v>
      </c>
      <c r="M27" s="299"/>
      <c r="N27" s="366"/>
      <c r="O27" s="299"/>
      <c r="P27" s="299"/>
      <c r="Q27" s="299"/>
      <c r="R27" s="367"/>
      <c r="S27" s="368"/>
      <c r="T27" s="356"/>
      <c r="U27" s="369"/>
      <c r="V27" s="369"/>
      <c r="W27" s="282"/>
      <c r="X27" s="347"/>
      <c r="Y27" s="347"/>
      <c r="Z27" s="347"/>
      <c r="AA27" s="347"/>
      <c r="AB27" s="345"/>
      <c r="AC27" s="361">
        <f t="shared" ref="AC27" si="6">+V27+AB27</f>
        <v>0</v>
      </c>
      <c r="AD27" s="299"/>
      <c r="AE27" s="362">
        <f t="shared" ref="AE27" si="7">+AF27+AI27</f>
        <v>400000</v>
      </c>
      <c r="AF27" s="382"/>
      <c r="AG27" s="328">
        <v>400000</v>
      </c>
      <c r="AH27" s="328">
        <v>0</v>
      </c>
      <c r="AI27" s="306">
        <f t="shared" si="4"/>
        <v>400000</v>
      </c>
      <c r="AJ27" s="350">
        <v>0</v>
      </c>
      <c r="AK27" s="307">
        <f t="shared" ref="AK27:AK32" si="8">AJ27/AI27*100</f>
        <v>0</v>
      </c>
      <c r="AL27" s="303">
        <f t="shared" si="0"/>
        <v>400000</v>
      </c>
    </row>
    <row r="28" spans="1:38" ht="66" hidden="1" customHeight="1" x14ac:dyDescent="0.25">
      <c r="A28" s="1" t="s">
        <v>149</v>
      </c>
      <c r="B28" s="282" t="s">
        <v>149</v>
      </c>
      <c r="C28" s="273" t="s">
        <v>292</v>
      </c>
      <c r="D28" s="273"/>
      <c r="E28" s="274" t="s">
        <v>636</v>
      </c>
      <c r="F28" s="273"/>
      <c r="G28" s="383" t="s">
        <v>381</v>
      </c>
      <c r="H28" s="274"/>
      <c r="I28" s="273" t="s">
        <v>315</v>
      </c>
      <c r="J28" s="344" t="s">
        <v>316</v>
      </c>
      <c r="K28" s="365">
        <v>42367</v>
      </c>
      <c r="L28" s="365"/>
      <c r="M28" s="299"/>
      <c r="N28" s="299"/>
      <c r="O28" s="299"/>
      <c r="P28" s="299"/>
      <c r="Q28" s="299"/>
      <c r="R28" s="384"/>
      <c r="S28" s="272"/>
      <c r="T28" s="272"/>
      <c r="U28" s="347"/>
      <c r="V28" s="347"/>
      <c r="W28" s="282">
        <v>42458</v>
      </c>
      <c r="X28" s="347"/>
      <c r="Y28" s="347"/>
      <c r="Z28" s="347"/>
      <c r="AA28" s="347"/>
      <c r="AB28" s="347"/>
      <c r="AC28" s="361"/>
      <c r="AD28" s="299"/>
      <c r="AE28" s="362">
        <v>100000</v>
      </c>
      <c r="AF28" s="385"/>
      <c r="AG28" s="340">
        <v>100000</v>
      </c>
      <c r="AH28" s="340"/>
      <c r="AI28" s="306">
        <f t="shared" si="4"/>
        <v>100000</v>
      </c>
      <c r="AJ28" s="302">
        <v>100000</v>
      </c>
      <c r="AK28" s="307">
        <f t="shared" si="8"/>
        <v>100</v>
      </c>
      <c r="AL28" s="303">
        <f t="shared" si="0"/>
        <v>0</v>
      </c>
    </row>
    <row r="29" spans="1:38" ht="66" hidden="1" customHeight="1" x14ac:dyDescent="0.25">
      <c r="A29" s="1" t="s">
        <v>149</v>
      </c>
      <c r="B29" s="282" t="s">
        <v>149</v>
      </c>
      <c r="C29" s="282" t="s">
        <v>153</v>
      </c>
      <c r="D29" s="282"/>
      <c r="E29" s="274" t="s">
        <v>252</v>
      </c>
      <c r="F29" s="273"/>
      <c r="G29" s="342" t="s">
        <v>381</v>
      </c>
      <c r="H29" s="354" t="s">
        <v>333</v>
      </c>
      <c r="I29" s="273" t="s">
        <v>260</v>
      </c>
      <c r="J29" s="305" t="s">
        <v>260</v>
      </c>
      <c r="K29" s="365">
        <v>42340</v>
      </c>
      <c r="L29" s="365">
        <v>42340</v>
      </c>
      <c r="M29" s="299"/>
      <c r="N29" s="366"/>
      <c r="O29" s="299"/>
      <c r="P29" s="299"/>
      <c r="Q29" s="299"/>
      <c r="R29" s="367"/>
      <c r="S29" s="368"/>
      <c r="T29" s="272">
        <v>42340</v>
      </c>
      <c r="U29" s="339">
        <v>18</v>
      </c>
      <c r="V29" s="339">
        <v>18</v>
      </c>
      <c r="W29" s="282">
        <v>42523</v>
      </c>
      <c r="X29" s="347">
        <v>12</v>
      </c>
      <c r="Y29" s="347">
        <v>0</v>
      </c>
      <c r="Z29" s="347">
        <v>0</v>
      </c>
      <c r="AA29" s="347">
        <v>0</v>
      </c>
      <c r="AB29" s="345">
        <f>SUBTOTAL(9,X29:AA29)</f>
        <v>0</v>
      </c>
      <c r="AC29" s="361">
        <f>+V29+AB29</f>
        <v>18</v>
      </c>
      <c r="AD29" s="282">
        <v>43071</v>
      </c>
      <c r="AE29" s="362">
        <f>+AF29+AI29</f>
        <v>150000</v>
      </c>
      <c r="AF29" s="382"/>
      <c r="AG29" s="328">
        <v>150000</v>
      </c>
      <c r="AH29" s="328">
        <v>0</v>
      </c>
      <c r="AI29" s="306">
        <f t="shared" si="4"/>
        <v>150000</v>
      </c>
      <c r="AJ29" s="350">
        <v>86770</v>
      </c>
      <c r="AK29" s="307">
        <f t="shared" si="8"/>
        <v>57.846666666666671</v>
      </c>
      <c r="AL29" s="303">
        <f t="shared" si="0"/>
        <v>63230</v>
      </c>
    </row>
    <row r="30" spans="1:38" ht="66" hidden="1" customHeight="1" x14ac:dyDescent="0.25">
      <c r="A30" s="76" t="s">
        <v>149</v>
      </c>
      <c r="B30" s="282" t="s">
        <v>149</v>
      </c>
      <c r="C30" s="309" t="s">
        <v>24</v>
      </c>
      <c r="D30" s="282"/>
      <c r="E30" s="310" t="s">
        <v>635</v>
      </c>
      <c r="F30" s="308"/>
      <c r="G30" s="386" t="s">
        <v>381</v>
      </c>
      <c r="H30" s="373"/>
      <c r="I30" s="308" t="s">
        <v>63</v>
      </c>
      <c r="J30" s="308" t="s">
        <v>63</v>
      </c>
      <c r="K30" s="387">
        <v>42216</v>
      </c>
      <c r="L30" s="365"/>
      <c r="M30" s="299"/>
      <c r="N30" s="366"/>
      <c r="O30" s="299"/>
      <c r="P30" s="299"/>
      <c r="Q30" s="299"/>
      <c r="R30" s="367"/>
      <c r="S30" s="368"/>
      <c r="T30" s="375"/>
      <c r="U30" s="388"/>
      <c r="V30" s="388"/>
      <c r="W30" s="309">
        <v>42582</v>
      </c>
      <c r="X30" s="347"/>
      <c r="Y30" s="347"/>
      <c r="Z30" s="347"/>
      <c r="AA30" s="347"/>
      <c r="AB30" s="345"/>
      <c r="AC30" s="361"/>
      <c r="AD30" s="282"/>
      <c r="AE30" s="377">
        <v>35000</v>
      </c>
      <c r="AF30" s="389"/>
      <c r="AG30" s="327">
        <v>35000</v>
      </c>
      <c r="AH30" s="327"/>
      <c r="AI30" s="314">
        <f t="shared" si="4"/>
        <v>35000</v>
      </c>
      <c r="AJ30" s="380">
        <v>35000</v>
      </c>
      <c r="AK30" s="316">
        <f t="shared" si="8"/>
        <v>100</v>
      </c>
      <c r="AL30" s="317">
        <f t="shared" si="0"/>
        <v>0</v>
      </c>
    </row>
    <row r="31" spans="1:38" ht="66" hidden="1" customHeight="1" x14ac:dyDescent="0.25">
      <c r="A31" s="1" t="s">
        <v>149</v>
      </c>
      <c r="B31" s="282" t="s">
        <v>149</v>
      </c>
      <c r="C31" s="282" t="s">
        <v>29</v>
      </c>
      <c r="D31" s="282"/>
      <c r="E31" s="358" t="s">
        <v>471</v>
      </c>
      <c r="F31" s="282"/>
      <c r="G31" s="342" t="s">
        <v>381</v>
      </c>
      <c r="H31" s="354" t="s">
        <v>496</v>
      </c>
      <c r="I31" s="275" t="s">
        <v>132</v>
      </c>
      <c r="J31" s="275"/>
      <c r="K31" s="390">
        <v>43004</v>
      </c>
      <c r="L31" s="282">
        <v>43003</v>
      </c>
      <c r="M31" s="284"/>
      <c r="N31" s="282"/>
      <c r="O31" s="282"/>
      <c r="P31" s="273"/>
      <c r="Q31" s="282"/>
      <c r="R31" s="273"/>
      <c r="S31" s="282"/>
      <c r="T31" s="272"/>
      <c r="U31" s="339">
        <v>16</v>
      </c>
      <c r="V31" s="339">
        <v>16</v>
      </c>
      <c r="W31" s="282">
        <v>43544</v>
      </c>
      <c r="X31" s="347">
        <v>6</v>
      </c>
      <c r="Y31" s="347">
        <v>6</v>
      </c>
      <c r="Z31" s="347"/>
      <c r="AA31" s="347"/>
      <c r="AB31" s="300">
        <f>SUBTOTAL(9,X31:AA31)</f>
        <v>0</v>
      </c>
      <c r="AC31" s="347">
        <f t="shared" ref="AC31" si="9">+V31+AB31</f>
        <v>16</v>
      </c>
      <c r="AD31" s="282">
        <v>43911</v>
      </c>
      <c r="AE31" s="340"/>
      <c r="AF31" s="391"/>
      <c r="AG31" s="328">
        <v>100000</v>
      </c>
      <c r="AH31" s="328"/>
      <c r="AI31" s="301">
        <f t="shared" si="4"/>
        <v>100000</v>
      </c>
      <c r="AJ31" s="350">
        <v>60000</v>
      </c>
      <c r="AK31" s="307">
        <f t="shared" si="8"/>
        <v>60</v>
      </c>
      <c r="AL31" s="303">
        <f t="shared" si="0"/>
        <v>40000</v>
      </c>
    </row>
    <row r="32" spans="1:38" ht="66" hidden="1" customHeight="1" x14ac:dyDescent="0.25">
      <c r="A32" s="76" t="s">
        <v>149</v>
      </c>
      <c r="B32" s="282" t="s">
        <v>149</v>
      </c>
      <c r="C32" s="309" t="s">
        <v>461</v>
      </c>
      <c r="D32" s="282"/>
      <c r="E32" s="310" t="s">
        <v>462</v>
      </c>
      <c r="F32" s="309"/>
      <c r="G32" s="372" t="s">
        <v>381</v>
      </c>
      <c r="H32" s="373" t="s">
        <v>463</v>
      </c>
      <c r="I32" s="392" t="s">
        <v>274</v>
      </c>
      <c r="J32" s="275"/>
      <c r="K32" s="282">
        <v>42898</v>
      </c>
      <c r="L32" s="282"/>
      <c r="M32" s="284"/>
      <c r="N32" s="282"/>
      <c r="O32" s="282"/>
      <c r="P32" s="273"/>
      <c r="Q32" s="282"/>
      <c r="R32" s="273"/>
      <c r="S32" s="282"/>
      <c r="T32" s="272"/>
      <c r="U32" s="339">
        <v>10</v>
      </c>
      <c r="V32" s="339">
        <v>10</v>
      </c>
      <c r="W32" s="282">
        <v>43202</v>
      </c>
      <c r="X32" s="347"/>
      <c r="Y32" s="347"/>
      <c r="Z32" s="347"/>
      <c r="AA32" s="347"/>
      <c r="AB32" s="300"/>
      <c r="AC32" s="347"/>
      <c r="AD32" s="282"/>
      <c r="AE32" s="340"/>
      <c r="AF32" s="391"/>
      <c r="AG32" s="328">
        <v>53000</v>
      </c>
      <c r="AH32" s="328"/>
      <c r="AI32" s="301">
        <f t="shared" si="4"/>
        <v>53000</v>
      </c>
      <c r="AJ32" s="350">
        <v>53000</v>
      </c>
      <c r="AK32" s="316">
        <f t="shared" si="8"/>
        <v>100</v>
      </c>
      <c r="AL32" s="317">
        <f t="shared" si="0"/>
        <v>0</v>
      </c>
    </row>
    <row r="33" spans="1:38" ht="76.5" hidden="1" customHeight="1" x14ac:dyDescent="0.25">
      <c r="A33" s="91" t="s">
        <v>149</v>
      </c>
      <c r="B33" s="393" t="s">
        <v>149</v>
      </c>
      <c r="C33" s="394" t="s">
        <v>120</v>
      </c>
      <c r="D33" s="395"/>
      <c r="E33" s="358" t="s">
        <v>647</v>
      </c>
      <c r="F33" s="275"/>
      <c r="G33" s="275" t="s">
        <v>381</v>
      </c>
      <c r="H33" s="274" t="s">
        <v>648</v>
      </c>
      <c r="I33" s="273" t="s">
        <v>160</v>
      </c>
      <c r="J33" s="275"/>
      <c r="K33" s="276">
        <v>43914</v>
      </c>
      <c r="L33" s="385"/>
      <c r="M33" s="271"/>
      <c r="N33" s="271"/>
      <c r="O33" s="271"/>
      <c r="P33" s="271"/>
      <c r="Q33" s="271"/>
      <c r="R33" s="297"/>
      <c r="S33" s="297"/>
      <c r="T33" s="272"/>
      <c r="U33" s="347">
        <v>6</v>
      </c>
      <c r="V33" s="347">
        <v>6</v>
      </c>
      <c r="W33" s="272">
        <v>44097</v>
      </c>
      <c r="X33" s="385"/>
      <c r="Y33" s="385"/>
      <c r="Z33" s="385"/>
      <c r="AA33" s="385"/>
      <c r="AB33" s="385"/>
      <c r="AC33" s="385"/>
      <c r="AD33" s="278"/>
      <c r="AE33" s="385"/>
      <c r="AF33" s="278"/>
      <c r="AG33" s="385">
        <v>400000</v>
      </c>
      <c r="AH33" s="385"/>
      <c r="AI33" s="385">
        <f t="shared" si="4"/>
        <v>400000</v>
      </c>
      <c r="AJ33" s="385">
        <v>400000</v>
      </c>
      <c r="AK33" s="278">
        <f>+AJ33/AI33*100</f>
        <v>100</v>
      </c>
      <c r="AL33" s="385">
        <f t="shared" si="0"/>
        <v>0</v>
      </c>
    </row>
    <row r="34" spans="1:38" ht="99" hidden="1" customHeight="1" x14ac:dyDescent="0.25">
      <c r="A34" s="56" t="s">
        <v>149</v>
      </c>
      <c r="B34" s="282" t="s">
        <v>149</v>
      </c>
      <c r="C34" s="319" t="s">
        <v>29</v>
      </c>
      <c r="D34" s="282" t="s">
        <v>344</v>
      </c>
      <c r="E34" s="320" t="s">
        <v>483</v>
      </c>
      <c r="F34" s="319"/>
      <c r="G34" s="396" t="s">
        <v>381</v>
      </c>
      <c r="H34" s="343" t="s">
        <v>460</v>
      </c>
      <c r="I34" s="318" t="s">
        <v>260</v>
      </c>
      <c r="J34" s="275" t="s">
        <v>260</v>
      </c>
      <c r="K34" s="282">
        <v>42899</v>
      </c>
      <c r="L34" s="282">
        <v>42963</v>
      </c>
      <c r="M34" s="284"/>
      <c r="N34" s="282"/>
      <c r="O34" s="282"/>
      <c r="P34" s="273"/>
      <c r="Q34" s="282"/>
      <c r="R34" s="273"/>
      <c r="S34" s="282"/>
      <c r="T34" s="272"/>
      <c r="U34" s="339">
        <v>16</v>
      </c>
      <c r="V34" s="339">
        <v>16</v>
      </c>
      <c r="W34" s="282">
        <v>43420</v>
      </c>
      <c r="X34" s="347">
        <v>10</v>
      </c>
      <c r="Y34" s="347"/>
      <c r="Z34" s="347"/>
      <c r="AA34" s="347"/>
      <c r="AB34" s="300">
        <f>SUBTOTAL(9,X34:AA34)</f>
        <v>0</v>
      </c>
      <c r="AC34" s="347">
        <f>+V34+AB34</f>
        <v>16</v>
      </c>
      <c r="AD34" s="282">
        <v>43662</v>
      </c>
      <c r="AE34" s="340"/>
      <c r="AF34" s="391"/>
      <c r="AG34" s="328">
        <v>148000</v>
      </c>
      <c r="AH34" s="328"/>
      <c r="AI34" s="301">
        <f t="shared" si="4"/>
        <v>148000</v>
      </c>
      <c r="AJ34" s="350">
        <v>148000</v>
      </c>
      <c r="AK34" s="307">
        <f t="shared" ref="AK34:AK41" si="10">AJ34/AI34*100</f>
        <v>100</v>
      </c>
      <c r="AL34" s="326">
        <f t="shared" si="0"/>
        <v>0</v>
      </c>
    </row>
    <row r="35" spans="1:38" ht="87" hidden="1" customHeight="1" x14ac:dyDescent="0.25">
      <c r="A35" s="1" t="s">
        <v>149</v>
      </c>
      <c r="B35" s="282" t="s">
        <v>149</v>
      </c>
      <c r="C35" s="282" t="s">
        <v>24</v>
      </c>
      <c r="D35" s="282"/>
      <c r="E35" s="274" t="s">
        <v>444</v>
      </c>
      <c r="F35" s="282"/>
      <c r="G35" s="351" t="s">
        <v>381</v>
      </c>
      <c r="H35" s="354" t="s">
        <v>459</v>
      </c>
      <c r="I35" s="275" t="s">
        <v>445</v>
      </c>
      <c r="J35" s="275"/>
      <c r="K35" s="282">
        <v>42823</v>
      </c>
      <c r="L35" s="282"/>
      <c r="M35" s="284"/>
      <c r="N35" s="282"/>
      <c r="O35" s="282"/>
      <c r="P35" s="273"/>
      <c r="Q35" s="282"/>
      <c r="R35" s="273"/>
      <c r="S35" s="282"/>
      <c r="T35" s="272"/>
      <c r="U35" s="339"/>
      <c r="V35" s="339"/>
      <c r="W35" s="282">
        <v>43187</v>
      </c>
      <c r="X35" s="347"/>
      <c r="Y35" s="347"/>
      <c r="Z35" s="347"/>
      <c r="AA35" s="347"/>
      <c r="AB35" s="300"/>
      <c r="AC35" s="347"/>
      <c r="AD35" s="282"/>
      <c r="AE35" s="340"/>
      <c r="AF35" s="391"/>
      <c r="AG35" s="328">
        <v>120000</v>
      </c>
      <c r="AH35" s="328"/>
      <c r="AI35" s="301">
        <v>120000</v>
      </c>
      <c r="AJ35" s="350">
        <v>79760</v>
      </c>
      <c r="AK35" s="307">
        <f t="shared" si="10"/>
        <v>66.466666666666669</v>
      </c>
      <c r="AL35" s="303">
        <f t="shared" si="0"/>
        <v>40240</v>
      </c>
    </row>
    <row r="36" spans="1:38" ht="85.5" hidden="1" customHeight="1" x14ac:dyDescent="0.25">
      <c r="A36" s="1" t="s">
        <v>149</v>
      </c>
      <c r="B36" s="282" t="s">
        <v>149</v>
      </c>
      <c r="C36" s="282" t="s">
        <v>154</v>
      </c>
      <c r="D36" s="282"/>
      <c r="E36" s="274" t="s">
        <v>442</v>
      </c>
      <c r="F36" s="282"/>
      <c r="G36" s="342" t="s">
        <v>381</v>
      </c>
      <c r="H36" s="354" t="s">
        <v>458</v>
      </c>
      <c r="I36" s="275" t="s">
        <v>289</v>
      </c>
      <c r="J36" s="275"/>
      <c r="K36" s="282">
        <v>42783</v>
      </c>
      <c r="L36" s="282"/>
      <c r="M36" s="284"/>
      <c r="N36" s="282"/>
      <c r="O36" s="282"/>
      <c r="P36" s="273"/>
      <c r="Q36" s="282"/>
      <c r="R36" s="273"/>
      <c r="S36" s="282"/>
      <c r="T36" s="272"/>
      <c r="U36" s="339"/>
      <c r="V36" s="339"/>
      <c r="W36" s="282">
        <v>43056</v>
      </c>
      <c r="X36" s="347">
        <v>6</v>
      </c>
      <c r="Y36" s="347">
        <v>6</v>
      </c>
      <c r="Z36" s="347">
        <v>6</v>
      </c>
      <c r="AA36" s="347"/>
      <c r="AB36" s="300">
        <f>SUBTOTAL(9,X36:AA36)</f>
        <v>0</v>
      </c>
      <c r="AC36" s="347">
        <f>+V36+AB36</f>
        <v>0</v>
      </c>
      <c r="AD36" s="282">
        <v>43867</v>
      </c>
      <c r="AE36" s="340">
        <f>+AF36+AG36</f>
        <v>140000</v>
      </c>
      <c r="AF36" s="391">
        <v>0</v>
      </c>
      <c r="AG36" s="328">
        <v>140000</v>
      </c>
      <c r="AH36" s="328">
        <v>0</v>
      </c>
      <c r="AI36" s="301">
        <f t="shared" ref="AI36:AI45" si="11">+AG36-AH36</f>
        <v>140000</v>
      </c>
      <c r="AJ36" s="350">
        <v>125892</v>
      </c>
      <c r="AK36" s="307">
        <f t="shared" si="10"/>
        <v>89.92285714285714</v>
      </c>
      <c r="AL36" s="303">
        <f t="shared" si="0"/>
        <v>14108</v>
      </c>
    </row>
    <row r="37" spans="1:38" ht="66" hidden="1" customHeight="1" x14ac:dyDescent="0.25">
      <c r="A37" s="1" t="s">
        <v>149</v>
      </c>
      <c r="B37" s="282" t="s">
        <v>149</v>
      </c>
      <c r="C37" s="282" t="s">
        <v>148</v>
      </c>
      <c r="D37" s="282"/>
      <c r="E37" s="274" t="s">
        <v>318</v>
      </c>
      <c r="F37" s="282"/>
      <c r="G37" s="351" t="s">
        <v>381</v>
      </c>
      <c r="H37" s="354" t="s">
        <v>370</v>
      </c>
      <c r="I37" s="275" t="s">
        <v>289</v>
      </c>
      <c r="J37" s="344" t="s">
        <v>121</v>
      </c>
      <c r="K37" s="319">
        <v>41344</v>
      </c>
      <c r="L37" s="319">
        <v>41351</v>
      </c>
      <c r="M37" s="321"/>
      <c r="N37" s="319"/>
      <c r="O37" s="319"/>
      <c r="P37" s="318"/>
      <c r="Q37" s="319"/>
      <c r="R37" s="318"/>
      <c r="S37" s="319"/>
      <c r="T37" s="356">
        <v>41351</v>
      </c>
      <c r="U37" s="369">
        <v>24</v>
      </c>
      <c r="V37" s="369">
        <v>24</v>
      </c>
      <c r="W37" s="319">
        <v>42081</v>
      </c>
      <c r="X37" s="361">
        <v>12</v>
      </c>
      <c r="Y37" s="361">
        <v>12</v>
      </c>
      <c r="Z37" s="361">
        <v>4</v>
      </c>
      <c r="AA37" s="361"/>
      <c r="AB37" s="397">
        <f>SUBTOTAL(9,X37:AA37)</f>
        <v>0</v>
      </c>
      <c r="AC37" s="361">
        <f>+V37+AB37</f>
        <v>24</v>
      </c>
      <c r="AD37" s="319">
        <v>42692</v>
      </c>
      <c r="AE37" s="362">
        <f>+AF37+AI37</f>
        <v>80000</v>
      </c>
      <c r="AF37" s="364">
        <v>16000</v>
      </c>
      <c r="AG37" s="324">
        <v>64000</v>
      </c>
      <c r="AH37" s="324">
        <v>0</v>
      </c>
      <c r="AI37" s="306">
        <f t="shared" si="11"/>
        <v>64000</v>
      </c>
      <c r="AJ37" s="326">
        <v>64000</v>
      </c>
      <c r="AK37" s="307">
        <f t="shared" si="10"/>
        <v>100</v>
      </c>
      <c r="AL37" s="303">
        <f t="shared" si="0"/>
        <v>0</v>
      </c>
    </row>
    <row r="38" spans="1:38" ht="66" hidden="1" customHeight="1" x14ac:dyDescent="0.25">
      <c r="A38" s="1" t="s">
        <v>149</v>
      </c>
      <c r="B38" s="282" t="s">
        <v>149</v>
      </c>
      <c r="C38" s="282" t="s">
        <v>29</v>
      </c>
      <c r="D38" s="282" t="s">
        <v>344</v>
      </c>
      <c r="E38" s="274" t="s">
        <v>245</v>
      </c>
      <c r="F38" s="273"/>
      <c r="G38" s="305" t="s">
        <v>381</v>
      </c>
      <c r="H38" s="354" t="s">
        <v>327</v>
      </c>
      <c r="I38" s="273" t="s">
        <v>260</v>
      </c>
      <c r="J38" s="381" t="s">
        <v>260</v>
      </c>
      <c r="K38" s="282">
        <v>41990</v>
      </c>
      <c r="L38" s="282">
        <v>42480</v>
      </c>
      <c r="M38" s="345"/>
      <c r="N38" s="345"/>
      <c r="O38" s="345"/>
      <c r="P38" s="345"/>
      <c r="Q38" s="345"/>
      <c r="R38" s="345"/>
      <c r="S38" s="345"/>
      <c r="T38" s="272">
        <v>42114</v>
      </c>
      <c r="U38" s="346">
        <v>14</v>
      </c>
      <c r="V38" s="346">
        <v>14</v>
      </c>
      <c r="W38" s="282">
        <v>42541</v>
      </c>
      <c r="X38" s="347">
        <v>6</v>
      </c>
      <c r="Y38" s="347">
        <v>0</v>
      </c>
      <c r="Z38" s="347">
        <v>0</v>
      </c>
      <c r="AA38" s="347">
        <v>0</v>
      </c>
      <c r="AB38" s="300">
        <f>SUBTOTAL(9,X38:AA38)</f>
        <v>0</v>
      </c>
      <c r="AC38" s="361">
        <f>+V38+AB38</f>
        <v>14</v>
      </c>
      <c r="AD38" s="282">
        <v>42661</v>
      </c>
      <c r="AE38" s="362">
        <f>+AF38+AI38</f>
        <v>150000</v>
      </c>
      <c r="AF38" s="348"/>
      <c r="AG38" s="349">
        <v>150000</v>
      </c>
      <c r="AH38" s="349">
        <v>0</v>
      </c>
      <c r="AI38" s="306">
        <f t="shared" si="11"/>
        <v>150000</v>
      </c>
      <c r="AJ38" s="350">
        <v>150000</v>
      </c>
      <c r="AK38" s="307">
        <f t="shared" si="10"/>
        <v>100</v>
      </c>
      <c r="AL38" s="303">
        <f t="shared" si="0"/>
        <v>0</v>
      </c>
    </row>
    <row r="39" spans="1:38" ht="66" hidden="1" customHeight="1" x14ac:dyDescent="0.25">
      <c r="A39" s="1" t="s">
        <v>149</v>
      </c>
      <c r="B39" s="282" t="s">
        <v>149</v>
      </c>
      <c r="C39" s="282" t="s">
        <v>138</v>
      </c>
      <c r="D39" s="282" t="s">
        <v>349</v>
      </c>
      <c r="E39" s="274" t="s">
        <v>205</v>
      </c>
      <c r="F39" s="273"/>
      <c r="G39" s="351" t="s">
        <v>381</v>
      </c>
      <c r="H39" s="354" t="s">
        <v>371</v>
      </c>
      <c r="I39" s="273" t="s">
        <v>260</v>
      </c>
      <c r="J39" s="381" t="s">
        <v>260</v>
      </c>
      <c r="K39" s="282">
        <v>41914</v>
      </c>
      <c r="L39" s="273"/>
      <c r="M39" s="345"/>
      <c r="N39" s="345"/>
      <c r="O39" s="345"/>
      <c r="P39" s="345"/>
      <c r="Q39" s="345"/>
      <c r="R39" s="345"/>
      <c r="S39" s="345"/>
      <c r="T39" s="272">
        <v>41914</v>
      </c>
      <c r="U39" s="346">
        <v>14</v>
      </c>
      <c r="V39" s="346">
        <v>14</v>
      </c>
      <c r="W39" s="282">
        <v>42551</v>
      </c>
      <c r="X39" s="347">
        <v>6</v>
      </c>
      <c r="Y39" s="347">
        <v>0</v>
      </c>
      <c r="Z39" s="347">
        <v>0</v>
      </c>
      <c r="AA39" s="347">
        <v>0</v>
      </c>
      <c r="AB39" s="345">
        <f>SUBTOTAL(9,X39:AA39)</f>
        <v>0</v>
      </c>
      <c r="AC39" s="361">
        <f>+V39+AB39</f>
        <v>14</v>
      </c>
      <c r="AD39" s="282">
        <v>42368</v>
      </c>
      <c r="AE39" s="362">
        <f>+AF39+AI39</f>
        <v>200000</v>
      </c>
      <c r="AF39" s="348"/>
      <c r="AG39" s="349">
        <v>200000</v>
      </c>
      <c r="AH39" s="349">
        <v>0</v>
      </c>
      <c r="AI39" s="306">
        <f t="shared" si="11"/>
        <v>200000</v>
      </c>
      <c r="AJ39" s="350">
        <v>200000</v>
      </c>
      <c r="AK39" s="307">
        <f t="shared" si="10"/>
        <v>100</v>
      </c>
      <c r="AL39" s="303">
        <f t="shared" si="0"/>
        <v>0</v>
      </c>
    </row>
    <row r="40" spans="1:38" ht="66" hidden="1" customHeight="1" x14ac:dyDescent="0.25">
      <c r="A40" s="1" t="s">
        <v>149</v>
      </c>
      <c r="B40" s="282" t="s">
        <v>149</v>
      </c>
      <c r="C40" s="282" t="s">
        <v>29</v>
      </c>
      <c r="D40" s="282"/>
      <c r="E40" s="274" t="s">
        <v>633</v>
      </c>
      <c r="F40" s="273"/>
      <c r="G40" s="351" t="s">
        <v>381</v>
      </c>
      <c r="H40" s="354"/>
      <c r="I40" s="275" t="s">
        <v>274</v>
      </c>
      <c r="J40" s="381" t="s">
        <v>274</v>
      </c>
      <c r="K40" s="282">
        <v>41800</v>
      </c>
      <c r="L40" s="273"/>
      <c r="M40" s="345"/>
      <c r="N40" s="345"/>
      <c r="O40" s="345"/>
      <c r="P40" s="345"/>
      <c r="Q40" s="345"/>
      <c r="R40" s="345"/>
      <c r="S40" s="345"/>
      <c r="T40" s="272"/>
      <c r="U40" s="346"/>
      <c r="V40" s="346"/>
      <c r="W40" s="282">
        <v>41892</v>
      </c>
      <c r="X40" s="347"/>
      <c r="Y40" s="347"/>
      <c r="Z40" s="347"/>
      <c r="AA40" s="347"/>
      <c r="AB40" s="345"/>
      <c r="AC40" s="361"/>
      <c r="AD40" s="282"/>
      <c r="AE40" s="362">
        <v>6200</v>
      </c>
      <c r="AF40" s="348"/>
      <c r="AG40" s="349">
        <v>6200</v>
      </c>
      <c r="AH40" s="349"/>
      <c r="AI40" s="306">
        <f t="shared" si="11"/>
        <v>6200</v>
      </c>
      <c r="AJ40" s="350">
        <v>6200</v>
      </c>
      <c r="AK40" s="307">
        <f t="shared" si="10"/>
        <v>100</v>
      </c>
      <c r="AL40" s="303">
        <f t="shared" si="0"/>
        <v>0</v>
      </c>
    </row>
    <row r="41" spans="1:38" ht="66" hidden="1" customHeight="1" x14ac:dyDescent="0.25">
      <c r="A41" s="1" t="s">
        <v>149</v>
      </c>
      <c r="B41" s="282" t="s">
        <v>149</v>
      </c>
      <c r="C41" s="282" t="s">
        <v>24</v>
      </c>
      <c r="D41" s="282"/>
      <c r="E41" s="274" t="s">
        <v>632</v>
      </c>
      <c r="F41" s="273"/>
      <c r="G41" s="351" t="s">
        <v>381</v>
      </c>
      <c r="H41" s="354"/>
      <c r="I41" s="273" t="s">
        <v>63</v>
      </c>
      <c r="J41" s="381" t="s">
        <v>63</v>
      </c>
      <c r="K41" s="282">
        <v>41766</v>
      </c>
      <c r="L41" s="273"/>
      <c r="M41" s="345"/>
      <c r="N41" s="345"/>
      <c r="O41" s="345"/>
      <c r="P41" s="345"/>
      <c r="Q41" s="345"/>
      <c r="R41" s="345"/>
      <c r="S41" s="345"/>
      <c r="T41" s="272"/>
      <c r="U41" s="346"/>
      <c r="V41" s="346"/>
      <c r="W41" s="282">
        <v>41858</v>
      </c>
      <c r="X41" s="347"/>
      <c r="Y41" s="347"/>
      <c r="Z41" s="347"/>
      <c r="AA41" s="347"/>
      <c r="AB41" s="345"/>
      <c r="AC41" s="361"/>
      <c r="AD41" s="282"/>
      <c r="AE41" s="362">
        <v>8000</v>
      </c>
      <c r="AF41" s="348"/>
      <c r="AG41" s="349">
        <v>8000</v>
      </c>
      <c r="AH41" s="349"/>
      <c r="AI41" s="306">
        <f t="shared" si="11"/>
        <v>8000</v>
      </c>
      <c r="AJ41" s="350">
        <v>8000</v>
      </c>
      <c r="AK41" s="307">
        <f t="shared" si="10"/>
        <v>100</v>
      </c>
      <c r="AL41" s="303">
        <f t="shared" si="0"/>
        <v>0</v>
      </c>
    </row>
    <row r="42" spans="1:38" ht="83.25" hidden="1" customHeight="1" x14ac:dyDescent="0.25">
      <c r="A42" s="1" t="s">
        <v>149</v>
      </c>
      <c r="B42" s="282" t="s">
        <v>149</v>
      </c>
      <c r="C42" s="282" t="s">
        <v>155</v>
      </c>
      <c r="D42" s="282"/>
      <c r="E42" s="274" t="s">
        <v>236</v>
      </c>
      <c r="F42" s="273"/>
      <c r="G42" s="398" t="s">
        <v>381</v>
      </c>
      <c r="H42" s="354" t="s">
        <v>375</v>
      </c>
      <c r="I42" s="275" t="s">
        <v>143</v>
      </c>
      <c r="J42" s="305" t="s">
        <v>143</v>
      </c>
      <c r="K42" s="365">
        <v>42347</v>
      </c>
      <c r="L42" s="365">
        <v>42347</v>
      </c>
      <c r="M42" s="299"/>
      <c r="N42" s="366"/>
      <c r="O42" s="299"/>
      <c r="P42" s="299"/>
      <c r="Q42" s="299"/>
      <c r="R42" s="367"/>
      <c r="S42" s="368"/>
      <c r="T42" s="272">
        <v>42347</v>
      </c>
      <c r="U42" s="339">
        <v>10</v>
      </c>
      <c r="V42" s="339">
        <v>10</v>
      </c>
      <c r="W42" s="282">
        <v>42652</v>
      </c>
      <c r="X42" s="347">
        <v>11</v>
      </c>
      <c r="Y42" s="347"/>
      <c r="Z42" s="347"/>
      <c r="AA42" s="347"/>
      <c r="AB42" s="345">
        <f>SUBTOTAL(9,X42:AA42)</f>
        <v>0</v>
      </c>
      <c r="AC42" s="361">
        <f>+V42+AB42</f>
        <v>10</v>
      </c>
      <c r="AD42" s="282">
        <v>42987</v>
      </c>
      <c r="AE42" s="362">
        <f>+AF42+AI42</f>
        <v>96040</v>
      </c>
      <c r="AF42" s="382"/>
      <c r="AG42" s="328">
        <v>96040</v>
      </c>
      <c r="AH42" s="328">
        <v>0</v>
      </c>
      <c r="AI42" s="306">
        <f t="shared" si="11"/>
        <v>96040</v>
      </c>
      <c r="AJ42" s="350">
        <v>96040</v>
      </c>
      <c r="AK42" s="307">
        <f>AJ42/AI42*100</f>
        <v>100</v>
      </c>
      <c r="AL42" s="303">
        <f t="shared" si="0"/>
        <v>0</v>
      </c>
    </row>
    <row r="43" spans="1:38" ht="66" hidden="1" customHeight="1" x14ac:dyDescent="0.25">
      <c r="A43" s="1" t="s">
        <v>149</v>
      </c>
      <c r="B43" s="282" t="s">
        <v>149</v>
      </c>
      <c r="C43" s="282" t="s">
        <v>292</v>
      </c>
      <c r="D43" s="282"/>
      <c r="E43" s="274" t="s">
        <v>200</v>
      </c>
      <c r="F43" s="273"/>
      <c r="G43" s="351" t="s">
        <v>381</v>
      </c>
      <c r="H43" s="354" t="s">
        <v>376</v>
      </c>
      <c r="I43" s="273" t="s">
        <v>315</v>
      </c>
      <c r="J43" s="381" t="s">
        <v>316</v>
      </c>
      <c r="K43" s="365">
        <v>41809</v>
      </c>
      <c r="L43" s="365"/>
      <c r="M43" s="299"/>
      <c r="N43" s="366"/>
      <c r="O43" s="299"/>
      <c r="P43" s="299"/>
      <c r="Q43" s="299"/>
      <c r="R43" s="367"/>
      <c r="S43" s="368"/>
      <c r="T43" s="272"/>
      <c r="U43" s="399"/>
      <c r="V43" s="339"/>
      <c r="W43" s="390"/>
      <c r="X43" s="400"/>
      <c r="Y43" s="400"/>
      <c r="Z43" s="400"/>
      <c r="AA43" s="400"/>
      <c r="AB43" s="401">
        <f t="shared" ref="AB43" si="12">SUBTOTAL(9,X43:AA43)</f>
        <v>0</v>
      </c>
      <c r="AC43" s="402">
        <f t="shared" ref="AC43" si="13">+V43+AB43</f>
        <v>0</v>
      </c>
      <c r="AD43" s="282">
        <v>41901</v>
      </c>
      <c r="AE43" s="403">
        <f t="shared" ref="AE43:AE45" si="14">+AF43+AI43</f>
        <v>100000</v>
      </c>
      <c r="AF43" s="404"/>
      <c r="AG43" s="405">
        <v>100000</v>
      </c>
      <c r="AH43" s="405">
        <v>0</v>
      </c>
      <c r="AI43" s="306">
        <f t="shared" si="11"/>
        <v>100000</v>
      </c>
      <c r="AJ43" s="350">
        <v>100000</v>
      </c>
      <c r="AK43" s="307">
        <f t="shared" ref="AK43:AK49" si="15">AJ43/AI43*100</f>
        <v>100</v>
      </c>
      <c r="AL43" s="303">
        <f t="shared" si="0"/>
        <v>0</v>
      </c>
    </row>
    <row r="44" spans="1:38" ht="66" hidden="1" customHeight="1" x14ac:dyDescent="0.25">
      <c r="A44" s="1" t="s">
        <v>149</v>
      </c>
      <c r="B44" s="282" t="s">
        <v>52</v>
      </c>
      <c r="C44" s="282" t="s">
        <v>52</v>
      </c>
      <c r="D44" s="282"/>
      <c r="E44" s="274" t="s">
        <v>152</v>
      </c>
      <c r="F44" s="282"/>
      <c r="G44" s="284" t="s">
        <v>404</v>
      </c>
      <c r="H44" s="284"/>
      <c r="I44" s="406" t="s">
        <v>57</v>
      </c>
      <c r="J44" s="407" t="s">
        <v>57</v>
      </c>
      <c r="K44" s="282">
        <v>40532</v>
      </c>
      <c r="L44" s="282"/>
      <c r="M44" s="284"/>
      <c r="N44" s="282"/>
      <c r="O44" s="282">
        <v>40627</v>
      </c>
      <c r="P44" s="273"/>
      <c r="Q44" s="282"/>
      <c r="R44" s="273">
        <v>4783</v>
      </c>
      <c r="S44" s="282">
        <v>41213</v>
      </c>
      <c r="T44" s="272"/>
      <c r="U44" s="339">
        <v>10</v>
      </c>
      <c r="V44" s="339"/>
      <c r="W44" s="272">
        <v>41512</v>
      </c>
      <c r="X44" s="353">
        <v>10</v>
      </c>
      <c r="Y44" s="353">
        <v>10</v>
      </c>
      <c r="Z44" s="353"/>
      <c r="AA44" s="353"/>
      <c r="AB44" s="345">
        <f>SUBTOTAL(9,X44:AA44)</f>
        <v>0</v>
      </c>
      <c r="AC44" s="361">
        <v>0</v>
      </c>
      <c r="AD44" s="272"/>
      <c r="AE44" s="362">
        <f t="shared" si="14"/>
        <v>300000</v>
      </c>
      <c r="AF44" s="349"/>
      <c r="AG44" s="405">
        <v>300000</v>
      </c>
      <c r="AH44" s="405">
        <v>0</v>
      </c>
      <c r="AI44" s="408">
        <f t="shared" si="11"/>
        <v>300000</v>
      </c>
      <c r="AJ44" s="409">
        <v>0</v>
      </c>
      <c r="AK44" s="307">
        <f t="shared" si="15"/>
        <v>0</v>
      </c>
      <c r="AL44" s="303">
        <f t="shared" si="0"/>
        <v>300000</v>
      </c>
    </row>
    <row r="45" spans="1:38" ht="66" hidden="1" customHeight="1" x14ac:dyDescent="0.25">
      <c r="A45" s="1" t="s">
        <v>149</v>
      </c>
      <c r="B45" s="282" t="s">
        <v>150</v>
      </c>
      <c r="C45" s="282" t="s">
        <v>150</v>
      </c>
      <c r="D45" s="282"/>
      <c r="E45" s="274" t="s">
        <v>151</v>
      </c>
      <c r="F45" s="282"/>
      <c r="G45" s="351" t="s">
        <v>381</v>
      </c>
      <c r="H45" s="351"/>
      <c r="I45" s="275" t="s">
        <v>22</v>
      </c>
      <c r="J45" s="381" t="s">
        <v>23</v>
      </c>
      <c r="K45" s="282">
        <v>40627</v>
      </c>
      <c r="L45" s="282">
        <v>40627</v>
      </c>
      <c r="M45" s="284"/>
      <c r="N45" s="282"/>
      <c r="O45" s="282">
        <v>40627</v>
      </c>
      <c r="P45" s="273">
        <v>694</v>
      </c>
      <c r="Q45" s="282">
        <v>40752</v>
      </c>
      <c r="R45" s="273">
        <v>4519</v>
      </c>
      <c r="S45" s="282">
        <v>40868</v>
      </c>
      <c r="T45" s="272">
        <v>40868</v>
      </c>
      <c r="U45" s="339">
        <v>24</v>
      </c>
      <c r="V45" s="339">
        <v>24</v>
      </c>
      <c r="W45" s="282">
        <v>41600</v>
      </c>
      <c r="X45" s="353"/>
      <c r="Y45" s="353"/>
      <c r="Z45" s="353"/>
      <c r="AA45" s="345"/>
      <c r="AB45" s="353">
        <f t="shared" ref="AB45" si="16">SUBTOTAL(9,X45:AA45)</f>
        <v>0</v>
      </c>
      <c r="AC45" s="361">
        <f>+V45+AB45</f>
        <v>24</v>
      </c>
      <c r="AD45" s="345"/>
      <c r="AE45" s="362">
        <f t="shared" si="14"/>
        <v>200000</v>
      </c>
      <c r="AF45" s="349"/>
      <c r="AG45" s="328">
        <v>200000</v>
      </c>
      <c r="AH45" s="328">
        <v>0</v>
      </c>
      <c r="AI45" s="306">
        <f t="shared" si="11"/>
        <v>200000</v>
      </c>
      <c r="AJ45" s="410">
        <v>191000</v>
      </c>
      <c r="AK45" s="307">
        <f t="shared" si="15"/>
        <v>95.5</v>
      </c>
      <c r="AL45" s="303">
        <f t="shared" si="0"/>
        <v>9000</v>
      </c>
    </row>
    <row r="46" spans="1:38" ht="66" hidden="1" customHeight="1" x14ac:dyDescent="0.25">
      <c r="A46" s="1" t="s">
        <v>149</v>
      </c>
      <c r="B46" s="273" t="s">
        <v>149</v>
      </c>
      <c r="C46" s="273" t="s">
        <v>29</v>
      </c>
      <c r="D46" s="273"/>
      <c r="E46" s="274" t="s">
        <v>631</v>
      </c>
      <c r="F46" s="273"/>
      <c r="G46" s="305" t="s">
        <v>381</v>
      </c>
      <c r="H46" s="411"/>
      <c r="I46" s="275" t="s">
        <v>260</v>
      </c>
      <c r="J46" s="381" t="s">
        <v>260</v>
      </c>
      <c r="K46" s="365">
        <v>41598</v>
      </c>
      <c r="L46" s="365"/>
      <c r="M46" s="299"/>
      <c r="N46" s="299"/>
      <c r="O46" s="299"/>
      <c r="P46" s="299"/>
      <c r="Q46" s="299"/>
      <c r="R46" s="384"/>
      <c r="S46" s="272"/>
      <c r="T46" s="272">
        <v>41690</v>
      </c>
      <c r="U46" s="347">
        <v>3</v>
      </c>
      <c r="V46" s="347"/>
      <c r="W46" s="282"/>
      <c r="X46" s="347"/>
      <c r="Y46" s="347"/>
      <c r="Z46" s="347"/>
      <c r="AA46" s="347"/>
      <c r="AB46" s="347"/>
      <c r="AC46" s="361"/>
      <c r="AD46" s="412"/>
      <c r="AE46" s="362"/>
      <c r="AF46" s="413"/>
      <c r="AG46" s="340">
        <v>50000</v>
      </c>
      <c r="AH46" s="340"/>
      <c r="AI46" s="306">
        <v>50000</v>
      </c>
      <c r="AJ46" s="302">
        <v>24630.33</v>
      </c>
      <c r="AK46" s="307">
        <f t="shared" si="15"/>
        <v>49.260660000000009</v>
      </c>
      <c r="AL46" s="303">
        <f t="shared" si="0"/>
        <v>25369.67</v>
      </c>
    </row>
    <row r="47" spans="1:38" ht="66" hidden="1" customHeight="1" x14ac:dyDescent="0.25">
      <c r="A47" s="1" t="s">
        <v>149</v>
      </c>
      <c r="B47" s="282" t="s">
        <v>149</v>
      </c>
      <c r="C47" s="282" t="s">
        <v>24</v>
      </c>
      <c r="D47" s="282"/>
      <c r="E47" s="274" t="s">
        <v>156</v>
      </c>
      <c r="F47" s="384"/>
      <c r="G47" s="305" t="s">
        <v>381</v>
      </c>
      <c r="H47" s="305"/>
      <c r="I47" s="273" t="s">
        <v>63</v>
      </c>
      <c r="J47" s="381" t="s">
        <v>287</v>
      </c>
      <c r="K47" s="282">
        <v>41487</v>
      </c>
      <c r="L47" s="282">
        <v>41487</v>
      </c>
      <c r="M47" s="345"/>
      <c r="N47" s="345"/>
      <c r="O47" s="345"/>
      <c r="P47" s="345"/>
      <c r="Q47" s="345"/>
      <c r="R47" s="345"/>
      <c r="S47" s="345"/>
      <c r="T47" s="272">
        <v>41487</v>
      </c>
      <c r="U47" s="346">
        <v>10</v>
      </c>
      <c r="V47" s="346">
        <v>10</v>
      </c>
      <c r="W47" s="282">
        <v>41791</v>
      </c>
      <c r="X47" s="353"/>
      <c r="Y47" s="353"/>
      <c r="Z47" s="353"/>
      <c r="AA47" s="345"/>
      <c r="AB47" s="353">
        <f>SUBTOTAL(9,X47:AA47)</f>
        <v>0</v>
      </c>
      <c r="AC47" s="361">
        <f>+V47+AB47</f>
        <v>10</v>
      </c>
      <c r="AD47" s="282">
        <v>41974</v>
      </c>
      <c r="AE47" s="362">
        <v>349900</v>
      </c>
      <c r="AF47" s="348"/>
      <c r="AG47" s="328">
        <v>349900</v>
      </c>
      <c r="AH47" s="328">
        <v>2130</v>
      </c>
      <c r="AI47" s="306">
        <f t="shared" ref="AI47:AI49" si="17">+AG47-AH47</f>
        <v>347770</v>
      </c>
      <c r="AJ47" s="410">
        <f>277796.97+69973.39</f>
        <v>347770.36</v>
      </c>
      <c r="AK47" s="307">
        <f t="shared" si="15"/>
        <v>100.00010351669206</v>
      </c>
      <c r="AL47" s="303">
        <f t="shared" si="0"/>
        <v>-0.35999999998603016</v>
      </c>
    </row>
    <row r="48" spans="1:38" ht="66" hidden="1" customHeight="1" x14ac:dyDescent="0.25">
      <c r="A48" s="1" t="s">
        <v>149</v>
      </c>
      <c r="B48" s="282" t="s">
        <v>149</v>
      </c>
      <c r="C48" s="282" t="s">
        <v>29</v>
      </c>
      <c r="D48" s="282"/>
      <c r="E48" s="274" t="s">
        <v>157</v>
      </c>
      <c r="F48" s="384"/>
      <c r="G48" s="414" t="s">
        <v>381</v>
      </c>
      <c r="H48" s="414"/>
      <c r="I48" s="275" t="s">
        <v>274</v>
      </c>
      <c r="J48" s="381" t="s">
        <v>274</v>
      </c>
      <c r="K48" s="282">
        <v>41172</v>
      </c>
      <c r="L48" s="282">
        <v>41172</v>
      </c>
      <c r="M48" s="299"/>
      <c r="N48" s="299"/>
      <c r="O48" s="299"/>
      <c r="P48" s="299"/>
      <c r="Q48" s="299"/>
      <c r="R48" s="368"/>
      <c r="S48" s="299"/>
      <c r="T48" s="272">
        <v>41172</v>
      </c>
      <c r="U48" s="346">
        <v>12</v>
      </c>
      <c r="V48" s="346">
        <v>12</v>
      </c>
      <c r="W48" s="282">
        <v>41537</v>
      </c>
      <c r="X48" s="353">
        <v>3</v>
      </c>
      <c r="Y48" s="353"/>
      <c r="Z48" s="353">
        <v>0</v>
      </c>
      <c r="AA48" s="345"/>
      <c r="AB48" s="353">
        <f>SUBTOTAL(9,X48:AA48)</f>
        <v>0</v>
      </c>
      <c r="AC48" s="361">
        <f>+V48+AB48</f>
        <v>12</v>
      </c>
      <c r="AD48" s="282">
        <v>41628</v>
      </c>
      <c r="AE48" s="362">
        <f t="shared" ref="AE48:AE49" si="18">+AF48+AI48</f>
        <v>80000</v>
      </c>
      <c r="AF48" s="382"/>
      <c r="AG48" s="301">
        <v>80000</v>
      </c>
      <c r="AH48" s="301">
        <v>0</v>
      </c>
      <c r="AI48" s="306">
        <f t="shared" si="17"/>
        <v>80000</v>
      </c>
      <c r="AJ48" s="303">
        <v>80000</v>
      </c>
      <c r="AK48" s="307">
        <f t="shared" si="15"/>
        <v>100</v>
      </c>
      <c r="AL48" s="303">
        <f t="shared" si="0"/>
        <v>0</v>
      </c>
    </row>
    <row r="49" spans="1:38" ht="66" hidden="1" customHeight="1" x14ac:dyDescent="0.25">
      <c r="A49" s="1" t="s">
        <v>149</v>
      </c>
      <c r="B49" s="282" t="s">
        <v>149</v>
      </c>
      <c r="C49" s="282" t="s">
        <v>24</v>
      </c>
      <c r="D49" s="282"/>
      <c r="E49" s="274" t="s">
        <v>161</v>
      </c>
      <c r="F49" s="384"/>
      <c r="G49" s="305" t="s">
        <v>381</v>
      </c>
      <c r="H49" s="305"/>
      <c r="I49" s="273" t="s">
        <v>63</v>
      </c>
      <c r="J49" s="381" t="s">
        <v>287</v>
      </c>
      <c r="K49" s="282">
        <v>41240</v>
      </c>
      <c r="L49" s="282">
        <v>41240</v>
      </c>
      <c r="M49" s="299"/>
      <c r="N49" s="299"/>
      <c r="O49" s="282"/>
      <c r="P49" s="299"/>
      <c r="Q49" s="299"/>
      <c r="R49" s="367"/>
      <c r="S49" s="368"/>
      <c r="T49" s="272">
        <v>41240</v>
      </c>
      <c r="U49" s="339">
        <v>12</v>
      </c>
      <c r="V49" s="339">
        <v>12</v>
      </c>
      <c r="W49" s="282">
        <v>41605</v>
      </c>
      <c r="X49" s="353">
        <v>6</v>
      </c>
      <c r="Y49" s="353"/>
      <c r="Z49" s="353"/>
      <c r="AA49" s="345"/>
      <c r="AB49" s="360">
        <f>SUBTOTAL(9,X49:AA49)</f>
        <v>0</v>
      </c>
      <c r="AC49" s="361">
        <f>+V49+AB49</f>
        <v>12</v>
      </c>
      <c r="AD49" s="282">
        <v>41786</v>
      </c>
      <c r="AE49" s="362">
        <f t="shared" si="18"/>
        <v>229417.38</v>
      </c>
      <c r="AF49" s="382"/>
      <c r="AG49" s="328">
        <v>231460.38</v>
      </c>
      <c r="AH49" s="328">
        <v>2043</v>
      </c>
      <c r="AI49" s="306">
        <f t="shared" si="17"/>
        <v>229417.38</v>
      </c>
      <c r="AJ49" s="410">
        <v>229417</v>
      </c>
      <c r="AK49" s="307">
        <f t="shared" si="15"/>
        <v>99.99983436302864</v>
      </c>
      <c r="AL49" s="303">
        <f t="shared" si="0"/>
        <v>0.38000000000465661</v>
      </c>
    </row>
    <row r="50" spans="1:38" ht="66" hidden="1" customHeight="1" x14ac:dyDescent="0.25">
      <c r="A50" s="10" t="s">
        <v>149</v>
      </c>
      <c r="B50" s="272" t="s">
        <v>149</v>
      </c>
      <c r="C50" s="273" t="s">
        <v>29</v>
      </c>
      <c r="D50" s="384"/>
      <c r="E50" s="274" t="s">
        <v>642</v>
      </c>
      <c r="F50" s="275"/>
      <c r="G50" s="275" t="s">
        <v>381</v>
      </c>
      <c r="H50" s="274" t="s">
        <v>646</v>
      </c>
      <c r="I50" s="273" t="s">
        <v>51</v>
      </c>
      <c r="J50" s="275"/>
      <c r="K50" s="276">
        <v>43803</v>
      </c>
      <c r="L50" s="282">
        <v>43948</v>
      </c>
      <c r="M50" s="415"/>
      <c r="N50" s="415"/>
      <c r="O50" s="415"/>
      <c r="P50" s="415"/>
      <c r="Q50" s="415"/>
      <c r="R50" s="416"/>
      <c r="S50" s="416"/>
      <c r="T50" s="272"/>
      <c r="U50" s="347">
        <v>19</v>
      </c>
      <c r="V50" s="347">
        <v>19</v>
      </c>
      <c r="W50" s="272">
        <v>44399</v>
      </c>
      <c r="X50" s="341"/>
      <c r="Y50" s="341"/>
      <c r="Z50" s="341"/>
      <c r="AA50" s="341"/>
      <c r="AB50" s="341"/>
      <c r="AC50" s="341"/>
      <c r="AD50" s="278"/>
      <c r="AE50" s="341"/>
      <c r="AF50" s="278"/>
      <c r="AG50" s="341">
        <v>477000</v>
      </c>
      <c r="AH50" s="341"/>
      <c r="AI50" s="294">
        <f>+AG50-AH50</f>
        <v>477000</v>
      </c>
      <c r="AJ50" s="294">
        <v>477000</v>
      </c>
      <c r="AK50" s="278">
        <f t="shared" ref="AK50:AK52" si="19">+AJ50/AI50*100</f>
        <v>100</v>
      </c>
      <c r="AL50" s="294">
        <f t="shared" si="0"/>
        <v>0</v>
      </c>
    </row>
    <row r="51" spans="1:38" ht="66" hidden="1" customHeight="1" x14ac:dyDescent="0.25">
      <c r="A51" s="17" t="s">
        <v>149</v>
      </c>
      <c r="B51" s="417" t="s">
        <v>149</v>
      </c>
      <c r="C51" s="318" t="s">
        <v>24</v>
      </c>
      <c r="D51" s="418"/>
      <c r="E51" s="320" t="s">
        <v>644</v>
      </c>
      <c r="F51" s="419"/>
      <c r="G51" s="419" t="s">
        <v>381</v>
      </c>
      <c r="H51" s="320" t="s">
        <v>645</v>
      </c>
      <c r="I51" s="318" t="s">
        <v>28</v>
      </c>
      <c r="J51" s="419"/>
      <c r="K51" s="420">
        <v>43794</v>
      </c>
      <c r="L51" s="421"/>
      <c r="M51" s="422"/>
      <c r="N51" s="422"/>
      <c r="O51" s="422"/>
      <c r="P51" s="422"/>
      <c r="Q51" s="422"/>
      <c r="R51" s="423"/>
      <c r="S51" s="423"/>
      <c r="T51" s="356"/>
      <c r="U51" s="361">
        <v>15</v>
      </c>
      <c r="V51" s="361">
        <v>15</v>
      </c>
      <c r="W51" s="356">
        <v>44252</v>
      </c>
      <c r="X51" s="421"/>
      <c r="Y51" s="421"/>
      <c r="Z51" s="421"/>
      <c r="AA51" s="421"/>
      <c r="AB51" s="421"/>
      <c r="AC51" s="421"/>
      <c r="AD51" s="307"/>
      <c r="AE51" s="421"/>
      <c r="AF51" s="307"/>
      <c r="AG51" s="421">
        <v>800000</v>
      </c>
      <c r="AH51" s="421"/>
      <c r="AI51" s="424">
        <f>+AG51-AH51</f>
        <v>800000</v>
      </c>
      <c r="AJ51" s="424">
        <v>800000</v>
      </c>
      <c r="AK51" s="307">
        <f t="shared" si="19"/>
        <v>100</v>
      </c>
      <c r="AL51" s="421">
        <f t="shared" si="0"/>
        <v>0</v>
      </c>
    </row>
    <row r="52" spans="1:38" ht="66" hidden="1" customHeight="1" x14ac:dyDescent="0.25">
      <c r="A52" s="10" t="s">
        <v>149</v>
      </c>
      <c r="B52" s="272" t="s">
        <v>149</v>
      </c>
      <c r="C52" s="273" t="s">
        <v>637</v>
      </c>
      <c r="D52" s="384"/>
      <c r="E52" s="274" t="s">
        <v>638</v>
      </c>
      <c r="F52" s="275"/>
      <c r="G52" s="275" t="s">
        <v>779</v>
      </c>
      <c r="H52" s="274" t="s">
        <v>640</v>
      </c>
      <c r="I52" s="273" t="s">
        <v>274</v>
      </c>
      <c r="J52" s="275" t="s">
        <v>643</v>
      </c>
      <c r="K52" s="276">
        <v>43671</v>
      </c>
      <c r="L52" s="282">
        <v>43773</v>
      </c>
      <c r="M52" s="415"/>
      <c r="N52" s="415"/>
      <c r="O52" s="415"/>
      <c r="P52" s="415"/>
      <c r="Q52" s="415"/>
      <c r="R52" s="416"/>
      <c r="S52" s="416"/>
      <c r="T52" s="272"/>
      <c r="U52" s="347">
        <v>22</v>
      </c>
      <c r="V52" s="347">
        <v>22</v>
      </c>
      <c r="W52" s="272">
        <v>44320</v>
      </c>
      <c r="X52" s="425">
        <v>12</v>
      </c>
      <c r="Y52" s="341"/>
      <c r="Z52" s="341"/>
      <c r="AA52" s="341"/>
      <c r="AB52" s="425">
        <f>SUBTOTAL(9,X52:AA52)</f>
        <v>0</v>
      </c>
      <c r="AC52" s="425">
        <f>+V52+AB52</f>
        <v>22</v>
      </c>
      <c r="AD52" s="282">
        <v>44685</v>
      </c>
      <c r="AE52" s="341"/>
      <c r="AF52" s="278"/>
      <c r="AG52" s="341">
        <v>187600</v>
      </c>
      <c r="AH52" s="341"/>
      <c r="AI52" s="294">
        <f>+AG52-AH52</f>
        <v>187600</v>
      </c>
      <c r="AJ52" s="294">
        <v>125000</v>
      </c>
      <c r="AK52" s="278">
        <f t="shared" si="19"/>
        <v>66.631130063965884</v>
      </c>
      <c r="AL52" s="294">
        <f t="shared" si="0"/>
        <v>62600</v>
      </c>
    </row>
    <row r="53" spans="1:38" ht="66" hidden="1" customHeight="1" x14ac:dyDescent="0.25">
      <c r="A53" s="56" t="s">
        <v>149</v>
      </c>
      <c r="B53" s="426" t="s">
        <v>149</v>
      </c>
      <c r="C53" s="319" t="s">
        <v>29</v>
      </c>
      <c r="D53" s="296" t="s">
        <v>461</v>
      </c>
      <c r="E53" s="320" t="s">
        <v>604</v>
      </c>
      <c r="F53" s="319"/>
      <c r="G53" s="321" t="s">
        <v>779</v>
      </c>
      <c r="H53" s="343" t="s">
        <v>620</v>
      </c>
      <c r="I53" s="419" t="s">
        <v>274</v>
      </c>
      <c r="J53" s="419"/>
      <c r="K53" s="319">
        <v>43671</v>
      </c>
      <c r="L53" s="319">
        <v>43717</v>
      </c>
      <c r="M53" s="321"/>
      <c r="N53" s="319"/>
      <c r="O53" s="319"/>
      <c r="P53" s="318"/>
      <c r="Q53" s="319"/>
      <c r="R53" s="318"/>
      <c r="S53" s="319"/>
      <c r="T53" s="356"/>
      <c r="U53" s="369">
        <v>18</v>
      </c>
      <c r="V53" s="369">
        <v>18</v>
      </c>
      <c r="W53" s="319">
        <v>44448</v>
      </c>
      <c r="X53" s="361">
        <v>12</v>
      </c>
      <c r="Y53" s="361"/>
      <c r="Z53" s="361"/>
      <c r="AA53" s="361"/>
      <c r="AB53" s="397">
        <f>SUBTOTAL(9,X53:AA53)</f>
        <v>0</v>
      </c>
      <c r="AC53" s="361">
        <f>+V53+AB53</f>
        <v>18</v>
      </c>
      <c r="AD53" s="319">
        <v>44813</v>
      </c>
      <c r="AE53" s="362">
        <v>80000</v>
      </c>
      <c r="AF53" s="427"/>
      <c r="AG53" s="324">
        <v>80000</v>
      </c>
      <c r="AH53" s="324">
        <v>0</v>
      </c>
      <c r="AI53" s="306">
        <v>80000</v>
      </c>
      <c r="AJ53" s="371">
        <v>80000</v>
      </c>
      <c r="AK53" s="307">
        <f>+AJ53/AI53*100</f>
        <v>100</v>
      </c>
      <c r="AL53" s="326">
        <f t="shared" si="0"/>
        <v>0</v>
      </c>
    </row>
    <row r="54" spans="1:38" ht="66" hidden="1" customHeight="1" x14ac:dyDescent="0.25">
      <c r="A54" s="133" t="s">
        <v>149</v>
      </c>
      <c r="B54" s="428" t="s">
        <v>149</v>
      </c>
      <c r="C54" s="308" t="s">
        <v>24</v>
      </c>
      <c r="D54" s="418"/>
      <c r="E54" s="310" t="s">
        <v>639</v>
      </c>
      <c r="F54" s="392"/>
      <c r="G54" s="392" t="s">
        <v>381</v>
      </c>
      <c r="H54" s="310" t="s">
        <v>641</v>
      </c>
      <c r="I54" s="308" t="s">
        <v>63</v>
      </c>
      <c r="J54" s="392" t="s">
        <v>287</v>
      </c>
      <c r="K54" s="429">
        <v>43669</v>
      </c>
      <c r="L54" s="309">
        <v>43844</v>
      </c>
      <c r="M54" s="430"/>
      <c r="N54" s="430"/>
      <c r="O54" s="430"/>
      <c r="P54" s="430"/>
      <c r="Q54" s="430"/>
      <c r="R54" s="431"/>
      <c r="S54" s="431"/>
      <c r="T54" s="375"/>
      <c r="U54" s="432">
        <v>18</v>
      </c>
      <c r="V54" s="432">
        <v>18</v>
      </c>
      <c r="W54" s="375">
        <v>44210</v>
      </c>
      <c r="X54" s="433"/>
      <c r="Y54" s="433"/>
      <c r="Z54" s="433"/>
      <c r="AA54" s="433"/>
      <c r="AB54" s="433"/>
      <c r="AC54" s="433"/>
      <c r="AD54" s="434"/>
      <c r="AE54" s="433"/>
      <c r="AF54" s="434"/>
      <c r="AG54" s="433">
        <v>80000</v>
      </c>
      <c r="AH54" s="433"/>
      <c r="AI54" s="435">
        <f>+AG54-AH54</f>
        <v>80000</v>
      </c>
      <c r="AJ54" s="435">
        <v>80000</v>
      </c>
      <c r="AK54" s="434">
        <f t="shared" ref="AK54:AK57" si="20">+AJ54/AI54*100</f>
        <v>100</v>
      </c>
      <c r="AL54" s="435">
        <f t="shared" si="0"/>
        <v>0</v>
      </c>
    </row>
    <row r="55" spans="1:38" ht="66" hidden="1" customHeight="1" x14ac:dyDescent="0.25">
      <c r="A55" s="281" t="s">
        <v>149</v>
      </c>
      <c r="B55" s="282" t="s">
        <v>149</v>
      </c>
      <c r="C55" s="281" t="s">
        <v>24</v>
      </c>
      <c r="D55" s="281"/>
      <c r="E55" s="290" t="s">
        <v>938</v>
      </c>
      <c r="F55" s="281"/>
      <c r="G55" s="281" t="s">
        <v>890</v>
      </c>
      <c r="H55" s="274" t="s">
        <v>684</v>
      </c>
      <c r="I55" s="485" t="s">
        <v>63</v>
      </c>
      <c r="J55" s="463"/>
      <c r="K55" s="282">
        <v>43396</v>
      </c>
      <c r="L55" s="282"/>
      <c r="M55" s="337"/>
      <c r="N55" s="337"/>
      <c r="O55" s="337"/>
      <c r="P55" s="337"/>
      <c r="Q55" s="337"/>
      <c r="R55" s="337"/>
      <c r="S55" s="337"/>
      <c r="T55" s="337"/>
      <c r="U55" s="337"/>
      <c r="V55" s="337"/>
      <c r="W55" s="272">
        <v>45454</v>
      </c>
      <c r="X55" s="337"/>
      <c r="Y55" s="337"/>
      <c r="Z55" s="337"/>
      <c r="AA55" s="337"/>
      <c r="AB55" s="337"/>
      <c r="AC55" s="337"/>
      <c r="AD55" s="337"/>
      <c r="AE55" s="337"/>
      <c r="AF55" s="337"/>
      <c r="AG55" s="337"/>
      <c r="AH55" s="337"/>
      <c r="AI55" s="294">
        <v>1985000</v>
      </c>
      <c r="AJ55" s="294">
        <v>1854613</v>
      </c>
      <c r="AK55" s="286">
        <f t="shared" si="20"/>
        <v>93.431385390428218</v>
      </c>
      <c r="AL55" s="287">
        <f t="shared" si="0"/>
        <v>130387</v>
      </c>
    </row>
    <row r="56" spans="1:38" ht="66" hidden="1" customHeight="1" x14ac:dyDescent="0.25">
      <c r="A56" s="118" t="s">
        <v>149</v>
      </c>
      <c r="B56" s="282" t="s">
        <v>149</v>
      </c>
      <c r="C56" s="281" t="s">
        <v>48</v>
      </c>
      <c r="D56" s="281"/>
      <c r="E56" s="290" t="s">
        <v>687</v>
      </c>
      <c r="F56" s="275"/>
      <c r="G56" s="281" t="s">
        <v>381</v>
      </c>
      <c r="H56" s="285" t="s">
        <v>688</v>
      </c>
      <c r="I56" s="336" t="s">
        <v>51</v>
      </c>
      <c r="J56" s="281"/>
      <c r="K56" s="282">
        <v>44460</v>
      </c>
      <c r="L56" s="281"/>
      <c r="M56" s="337"/>
      <c r="N56" s="337"/>
      <c r="O56" s="337"/>
      <c r="P56" s="337"/>
      <c r="Q56" s="337"/>
      <c r="R56" s="337"/>
      <c r="S56" s="337"/>
      <c r="T56" s="272"/>
      <c r="U56" s="339"/>
      <c r="V56" s="339"/>
      <c r="W56" s="272">
        <v>45002</v>
      </c>
      <c r="X56" s="337"/>
      <c r="Y56" s="337"/>
      <c r="Z56" s="337"/>
      <c r="AA56" s="337"/>
      <c r="AB56" s="337"/>
      <c r="AC56" s="337"/>
      <c r="AD56" s="337"/>
      <c r="AE56" s="340"/>
      <c r="AF56" s="337"/>
      <c r="AG56" s="341"/>
      <c r="AH56" s="341"/>
      <c r="AI56" s="294">
        <v>133000</v>
      </c>
      <c r="AJ56" s="294">
        <v>0</v>
      </c>
      <c r="AK56" s="286">
        <f t="shared" si="20"/>
        <v>0</v>
      </c>
      <c r="AL56" s="287">
        <f t="shared" si="0"/>
        <v>133000</v>
      </c>
    </row>
    <row r="57" spans="1:38" ht="66" hidden="1" customHeight="1" x14ac:dyDescent="0.25">
      <c r="A57" s="118" t="s">
        <v>149</v>
      </c>
      <c r="B57" s="282" t="s">
        <v>149</v>
      </c>
      <c r="C57" s="281" t="s">
        <v>292</v>
      </c>
      <c r="D57" s="281"/>
      <c r="E57" s="290" t="s">
        <v>689</v>
      </c>
      <c r="F57" s="275"/>
      <c r="G57" s="281" t="s">
        <v>381</v>
      </c>
      <c r="H57" s="436" t="s">
        <v>690</v>
      </c>
      <c r="I57" s="281" t="s">
        <v>691</v>
      </c>
      <c r="J57" s="281"/>
      <c r="K57" s="282">
        <v>44458</v>
      </c>
      <c r="L57" s="281"/>
      <c r="M57" s="337"/>
      <c r="N57" s="337"/>
      <c r="O57" s="337"/>
      <c r="P57" s="337"/>
      <c r="Q57" s="337"/>
      <c r="R57" s="337"/>
      <c r="S57" s="337"/>
      <c r="T57" s="272"/>
      <c r="U57" s="339"/>
      <c r="V57" s="339"/>
      <c r="W57" s="272"/>
      <c r="X57" s="337"/>
      <c r="Y57" s="337"/>
      <c r="Z57" s="337"/>
      <c r="AA57" s="337"/>
      <c r="AB57" s="337"/>
      <c r="AC57" s="337"/>
      <c r="AD57" s="337"/>
      <c r="AE57" s="340"/>
      <c r="AF57" s="337"/>
      <c r="AG57" s="341"/>
      <c r="AH57" s="341"/>
      <c r="AI57" s="294">
        <v>200000</v>
      </c>
      <c r="AJ57" s="294">
        <v>0</v>
      </c>
      <c r="AK57" s="286">
        <f t="shared" si="20"/>
        <v>0</v>
      </c>
      <c r="AL57" s="287">
        <f t="shared" si="0"/>
        <v>200000</v>
      </c>
    </row>
    <row r="58" spans="1:38" ht="66" hidden="1" customHeight="1" x14ac:dyDescent="0.25">
      <c r="A58" s="281" t="s">
        <v>149</v>
      </c>
      <c r="B58" s="282" t="s">
        <v>149</v>
      </c>
      <c r="C58" s="281" t="s">
        <v>347</v>
      </c>
      <c r="D58" s="437"/>
      <c r="E58" s="274" t="s">
        <v>736</v>
      </c>
      <c r="F58" s="438"/>
      <c r="G58" s="284" t="s">
        <v>937</v>
      </c>
      <c r="H58" s="285" t="s">
        <v>737</v>
      </c>
      <c r="I58" s="485" t="s">
        <v>28</v>
      </c>
      <c r="J58" s="463"/>
      <c r="K58" s="282">
        <v>44464</v>
      </c>
      <c r="L58" s="437"/>
      <c r="M58" s="439"/>
      <c r="N58" s="439"/>
      <c r="O58" s="439"/>
      <c r="P58" s="439"/>
      <c r="Q58" s="439"/>
      <c r="R58" s="439"/>
      <c r="S58" s="439"/>
      <c r="T58" s="440"/>
      <c r="U58" s="439"/>
      <c r="V58" s="439"/>
      <c r="W58" s="272">
        <v>45468</v>
      </c>
      <c r="X58" s="439"/>
      <c r="Y58" s="439"/>
      <c r="Z58" s="439"/>
      <c r="AA58" s="439"/>
      <c r="AB58" s="439"/>
      <c r="AC58" s="439"/>
      <c r="AD58" s="439"/>
      <c r="AE58" s="439"/>
      <c r="AF58" s="439"/>
      <c r="AG58" s="439"/>
      <c r="AH58" s="439"/>
      <c r="AI58" s="289">
        <v>990280</v>
      </c>
      <c r="AJ58" s="287">
        <v>990280</v>
      </c>
      <c r="AK58" s="286">
        <f t="shared" ref="AK58:AK63" si="21">AJ58/AI58*100</f>
        <v>100</v>
      </c>
      <c r="AL58" s="287">
        <f t="shared" ref="AL58:AL63" si="22">+AI58-AJ58</f>
        <v>0</v>
      </c>
    </row>
    <row r="59" spans="1:38" ht="66" hidden="1" customHeight="1" x14ac:dyDescent="0.25">
      <c r="A59" s="118" t="s">
        <v>149</v>
      </c>
      <c r="B59" s="282" t="s">
        <v>149</v>
      </c>
      <c r="C59" s="281" t="s">
        <v>175</v>
      </c>
      <c r="D59" s="437"/>
      <c r="E59" s="274" t="s">
        <v>738</v>
      </c>
      <c r="F59" s="438"/>
      <c r="G59" s="441" t="s">
        <v>381</v>
      </c>
      <c r="H59" s="442" t="s">
        <v>739</v>
      </c>
      <c r="I59" s="336"/>
      <c r="J59" s="437"/>
      <c r="K59" s="282">
        <v>44552</v>
      </c>
      <c r="L59" s="437"/>
      <c r="M59" s="439"/>
      <c r="N59" s="439"/>
      <c r="O59" s="439"/>
      <c r="P59" s="439"/>
      <c r="Q59" s="439"/>
      <c r="R59" s="439"/>
      <c r="S59" s="439"/>
      <c r="T59" s="440"/>
      <c r="U59" s="439"/>
      <c r="V59" s="439"/>
      <c r="W59" s="272">
        <v>44916</v>
      </c>
      <c r="X59" s="439"/>
      <c r="Y59" s="439"/>
      <c r="Z59" s="439"/>
      <c r="AA59" s="439"/>
      <c r="AB59" s="439"/>
      <c r="AC59" s="439"/>
      <c r="AD59" s="439"/>
      <c r="AE59" s="439"/>
      <c r="AF59" s="439"/>
      <c r="AG59" s="439"/>
      <c r="AH59" s="439"/>
      <c r="AI59" s="289">
        <v>70000</v>
      </c>
      <c r="AJ59" s="287">
        <v>20964</v>
      </c>
      <c r="AK59" s="286">
        <f t="shared" si="21"/>
        <v>29.94857142857143</v>
      </c>
      <c r="AL59" s="287">
        <f t="shared" si="22"/>
        <v>49036</v>
      </c>
    </row>
    <row r="60" spans="1:38" ht="103.5" hidden="1" customHeight="1" x14ac:dyDescent="0.25">
      <c r="A60" s="118" t="s">
        <v>149</v>
      </c>
      <c r="B60" s="282" t="s">
        <v>149</v>
      </c>
      <c r="C60" s="281" t="s">
        <v>637</v>
      </c>
      <c r="D60" s="437"/>
      <c r="E60" s="274" t="s">
        <v>740</v>
      </c>
      <c r="F60" s="438"/>
      <c r="G60" s="441" t="s">
        <v>381</v>
      </c>
      <c r="H60" s="442" t="s">
        <v>741</v>
      </c>
      <c r="I60" s="336"/>
      <c r="J60" s="437"/>
      <c r="K60" s="282">
        <v>44545</v>
      </c>
      <c r="L60" s="437"/>
      <c r="M60" s="439"/>
      <c r="N60" s="439"/>
      <c r="O60" s="439"/>
      <c r="P60" s="439"/>
      <c r="Q60" s="439"/>
      <c r="R60" s="439"/>
      <c r="S60" s="439"/>
      <c r="T60" s="440"/>
      <c r="U60" s="439"/>
      <c r="V60" s="439"/>
      <c r="W60" s="272">
        <v>44910</v>
      </c>
      <c r="X60" s="439"/>
      <c r="Y60" s="439"/>
      <c r="Z60" s="439"/>
      <c r="AA60" s="439"/>
      <c r="AB60" s="439"/>
      <c r="AC60" s="439"/>
      <c r="AD60" s="439"/>
      <c r="AE60" s="439"/>
      <c r="AF60" s="439"/>
      <c r="AG60" s="439"/>
      <c r="AH60" s="439"/>
      <c r="AI60" s="289">
        <v>94150</v>
      </c>
      <c r="AJ60" s="287">
        <v>94150</v>
      </c>
      <c r="AK60" s="286">
        <f t="shared" si="21"/>
        <v>100</v>
      </c>
      <c r="AL60" s="287">
        <f t="shared" si="22"/>
        <v>0</v>
      </c>
    </row>
    <row r="61" spans="1:38" ht="86.25" hidden="1" customHeight="1" x14ac:dyDescent="0.25">
      <c r="A61" s="118" t="s">
        <v>149</v>
      </c>
      <c r="B61" s="282" t="s">
        <v>149</v>
      </c>
      <c r="C61" s="281" t="s">
        <v>29</v>
      </c>
      <c r="D61" s="437"/>
      <c r="E61" s="274" t="s">
        <v>742</v>
      </c>
      <c r="F61" s="438"/>
      <c r="G61" s="441" t="s">
        <v>779</v>
      </c>
      <c r="H61" s="443" t="s">
        <v>743</v>
      </c>
      <c r="I61" s="281"/>
      <c r="J61" s="437"/>
      <c r="K61" s="282">
        <v>44508</v>
      </c>
      <c r="L61" s="437"/>
      <c r="M61" s="439"/>
      <c r="N61" s="439"/>
      <c r="O61" s="439"/>
      <c r="P61" s="439"/>
      <c r="Q61" s="439"/>
      <c r="R61" s="439"/>
      <c r="S61" s="439"/>
      <c r="T61" s="440"/>
      <c r="U61" s="439"/>
      <c r="V61" s="439"/>
      <c r="W61" s="272">
        <v>44979</v>
      </c>
      <c r="X61" s="439"/>
      <c r="Y61" s="439"/>
      <c r="Z61" s="439"/>
      <c r="AA61" s="439"/>
      <c r="AB61" s="439"/>
      <c r="AC61" s="439"/>
      <c r="AD61" s="439"/>
      <c r="AE61" s="439"/>
      <c r="AF61" s="439"/>
      <c r="AG61" s="439"/>
      <c r="AH61" s="439"/>
      <c r="AI61" s="289">
        <v>65000</v>
      </c>
      <c r="AJ61" s="287">
        <v>65000</v>
      </c>
      <c r="AK61" s="286">
        <f t="shared" si="21"/>
        <v>100</v>
      </c>
      <c r="AL61" s="287">
        <f t="shared" si="22"/>
        <v>0</v>
      </c>
    </row>
    <row r="62" spans="1:38" ht="66" hidden="1" customHeight="1" x14ac:dyDescent="0.25">
      <c r="A62" s="118" t="s">
        <v>149</v>
      </c>
      <c r="B62" s="282" t="s">
        <v>149</v>
      </c>
      <c r="C62" s="281" t="s">
        <v>735</v>
      </c>
      <c r="D62" s="437"/>
      <c r="E62" s="274" t="s">
        <v>744</v>
      </c>
      <c r="F62" s="438"/>
      <c r="G62" s="284" t="s">
        <v>381</v>
      </c>
      <c r="H62" s="285" t="s">
        <v>745</v>
      </c>
      <c r="I62" s="336"/>
      <c r="J62" s="437"/>
      <c r="K62" s="282">
        <v>44504</v>
      </c>
      <c r="L62" s="437"/>
      <c r="M62" s="439"/>
      <c r="N62" s="439"/>
      <c r="O62" s="439"/>
      <c r="P62" s="439"/>
      <c r="Q62" s="439"/>
      <c r="R62" s="439"/>
      <c r="S62" s="439"/>
      <c r="T62" s="440"/>
      <c r="U62" s="439"/>
      <c r="V62" s="439"/>
      <c r="W62" s="272">
        <v>45002</v>
      </c>
      <c r="X62" s="439"/>
      <c r="Y62" s="439"/>
      <c r="Z62" s="439"/>
      <c r="AA62" s="439"/>
      <c r="AB62" s="439"/>
      <c r="AC62" s="439"/>
      <c r="AD62" s="439"/>
      <c r="AE62" s="439"/>
      <c r="AF62" s="439"/>
      <c r="AG62" s="439"/>
      <c r="AH62" s="439"/>
      <c r="AI62" s="289">
        <v>175935</v>
      </c>
      <c r="AJ62" s="287">
        <v>175935</v>
      </c>
      <c r="AK62" s="286">
        <f t="shared" si="21"/>
        <v>100</v>
      </c>
      <c r="AL62" s="287">
        <f t="shared" si="22"/>
        <v>0</v>
      </c>
    </row>
    <row r="63" spans="1:38" ht="102" hidden="1" customHeight="1" x14ac:dyDescent="0.25">
      <c r="A63" s="281" t="s">
        <v>149</v>
      </c>
      <c r="B63" s="282" t="s">
        <v>149</v>
      </c>
      <c r="C63" s="281" t="s">
        <v>48</v>
      </c>
      <c r="D63" s="437"/>
      <c r="E63" s="274" t="s">
        <v>746</v>
      </c>
      <c r="F63" s="438"/>
      <c r="G63" s="284" t="s">
        <v>890</v>
      </c>
      <c r="H63" s="285" t="s">
        <v>747</v>
      </c>
      <c r="I63" s="485" t="s">
        <v>51</v>
      </c>
      <c r="J63" s="463"/>
      <c r="K63" s="282">
        <v>44636</v>
      </c>
      <c r="L63" s="437">
        <v>45367</v>
      </c>
      <c r="M63" s="439"/>
      <c r="N63" s="439"/>
      <c r="O63" s="439"/>
      <c r="P63" s="439"/>
      <c r="Q63" s="439"/>
      <c r="R63" s="439"/>
      <c r="S63" s="439"/>
      <c r="T63" s="440"/>
      <c r="U63" s="439"/>
      <c r="V63" s="439"/>
      <c r="W63" s="272">
        <v>45367</v>
      </c>
      <c r="X63" s="439"/>
      <c r="Y63" s="439"/>
      <c r="Z63" s="439"/>
      <c r="AA63" s="439"/>
      <c r="AB63" s="439"/>
      <c r="AC63" s="439"/>
      <c r="AD63" s="272">
        <v>45002</v>
      </c>
      <c r="AE63" s="439"/>
      <c r="AF63" s="439"/>
      <c r="AG63" s="439"/>
      <c r="AH63" s="439"/>
      <c r="AI63" s="289">
        <v>60000</v>
      </c>
      <c r="AJ63" s="287">
        <v>60000</v>
      </c>
      <c r="AK63" s="286">
        <f t="shared" si="21"/>
        <v>100</v>
      </c>
      <c r="AL63" s="287">
        <f t="shared" si="22"/>
        <v>0</v>
      </c>
    </row>
    <row r="64" spans="1:38" ht="102" hidden="1" customHeight="1" x14ac:dyDescent="0.25">
      <c r="A64" s="281" t="s">
        <v>149</v>
      </c>
      <c r="B64" s="282" t="s">
        <v>149</v>
      </c>
      <c r="C64" s="281" t="s">
        <v>771</v>
      </c>
      <c r="D64" s="444"/>
      <c r="E64" s="274" t="s">
        <v>872</v>
      </c>
      <c r="F64" s="445"/>
      <c r="G64" s="284" t="s">
        <v>890</v>
      </c>
      <c r="H64" s="285" t="s">
        <v>785</v>
      </c>
      <c r="I64" s="463"/>
      <c r="J64" s="463"/>
      <c r="K64" s="282">
        <v>44876</v>
      </c>
      <c r="L64" s="444"/>
      <c r="M64" s="446"/>
      <c r="N64" s="446"/>
      <c r="O64" s="446"/>
      <c r="P64" s="446"/>
      <c r="Q64" s="446"/>
      <c r="R64" s="446"/>
      <c r="S64" s="446"/>
      <c r="T64" s="447"/>
      <c r="U64" s="446"/>
      <c r="V64" s="446"/>
      <c r="W64" s="272">
        <v>45404</v>
      </c>
      <c r="X64" s="439"/>
      <c r="Y64" s="439"/>
      <c r="Z64" s="439"/>
      <c r="AA64" s="439"/>
      <c r="AB64" s="439"/>
      <c r="AC64" s="439"/>
      <c r="AD64" s="439"/>
      <c r="AE64" s="439"/>
      <c r="AF64" s="439"/>
      <c r="AG64" s="439"/>
      <c r="AH64" s="439"/>
      <c r="AI64" s="289">
        <v>50000</v>
      </c>
      <c r="AJ64" s="287">
        <v>50000</v>
      </c>
      <c r="AK64" s="286">
        <f t="shared" ref="AK64" si="23">AJ64/AI64*100</f>
        <v>100</v>
      </c>
      <c r="AL64" s="287">
        <f t="shared" ref="AL64" si="24">+AI64-AJ64</f>
        <v>0</v>
      </c>
    </row>
    <row r="65" spans="1:38" ht="102" hidden="1" customHeight="1" x14ac:dyDescent="0.25">
      <c r="A65" s="281" t="s">
        <v>149</v>
      </c>
      <c r="B65" s="282" t="s">
        <v>149</v>
      </c>
      <c r="C65" s="281" t="s">
        <v>853</v>
      </c>
      <c r="D65" s="444"/>
      <c r="E65" s="274" t="s">
        <v>772</v>
      </c>
      <c r="F65" s="445"/>
      <c r="G65" s="284" t="s">
        <v>404</v>
      </c>
      <c r="H65" s="285" t="s">
        <v>784</v>
      </c>
      <c r="I65" s="281"/>
      <c r="J65" s="437"/>
      <c r="K65" s="282">
        <v>44917</v>
      </c>
      <c r="L65" s="272"/>
      <c r="M65" s="282"/>
      <c r="N65" s="272"/>
      <c r="O65" s="282"/>
      <c r="P65" s="272"/>
      <c r="Q65" s="282"/>
      <c r="R65" s="272"/>
      <c r="S65" s="282"/>
      <c r="T65" s="272"/>
      <c r="U65" s="282"/>
      <c r="V65" s="272"/>
      <c r="W65" s="282">
        <v>45323</v>
      </c>
      <c r="X65" s="272"/>
      <c r="Y65" s="439"/>
      <c r="Z65" s="439"/>
      <c r="AA65" s="439"/>
      <c r="AB65" s="439"/>
      <c r="AC65" s="439"/>
      <c r="AD65" s="439"/>
      <c r="AE65" s="439"/>
      <c r="AF65" s="439"/>
      <c r="AG65" s="439"/>
      <c r="AH65" s="439"/>
      <c r="AI65" s="289">
        <v>58000</v>
      </c>
      <c r="AJ65" s="287">
        <v>0</v>
      </c>
      <c r="AK65" s="286">
        <f t="shared" ref="AK65" si="25">AJ65/AI65*100</f>
        <v>0</v>
      </c>
      <c r="AL65" s="287">
        <f t="shared" ref="AL65" si="26">+AI65-AJ65</f>
        <v>58000</v>
      </c>
    </row>
    <row r="66" spans="1:38" ht="102" hidden="1" customHeight="1" x14ac:dyDescent="0.25">
      <c r="A66" s="281" t="s">
        <v>149</v>
      </c>
      <c r="B66" s="282" t="s">
        <v>149</v>
      </c>
      <c r="C66" s="281" t="s">
        <v>868</v>
      </c>
      <c r="D66" s="444"/>
      <c r="E66" s="354" t="s">
        <v>773</v>
      </c>
      <c r="F66" s="445"/>
      <c r="G66" s="284" t="s">
        <v>890</v>
      </c>
      <c r="H66" s="290" t="s">
        <v>783</v>
      </c>
      <c r="I66" s="463"/>
      <c r="J66" s="463"/>
      <c r="K66" s="282">
        <v>44925</v>
      </c>
      <c r="L66" s="282"/>
      <c r="M66" s="282"/>
      <c r="N66" s="282"/>
      <c r="O66" s="282"/>
      <c r="P66" s="282"/>
      <c r="Q66" s="282"/>
      <c r="R66" s="282"/>
      <c r="S66" s="282"/>
      <c r="T66" s="282"/>
      <c r="U66" s="282"/>
      <c r="V66" s="282"/>
      <c r="W66" s="282">
        <v>45504</v>
      </c>
      <c r="X66" s="282"/>
      <c r="Y66" s="439"/>
      <c r="Z66" s="439"/>
      <c r="AA66" s="439"/>
      <c r="AB66" s="439"/>
      <c r="AC66" s="439"/>
      <c r="AD66" s="439"/>
      <c r="AE66" s="439"/>
      <c r="AF66" s="439"/>
      <c r="AG66" s="439"/>
      <c r="AH66" s="439"/>
      <c r="AI66" s="511">
        <v>80000</v>
      </c>
      <c r="AJ66" s="511">
        <v>79995</v>
      </c>
      <c r="AK66" s="512">
        <f t="shared" ref="AK66" si="27">AJ66/AI66*100</f>
        <v>99.993750000000006</v>
      </c>
      <c r="AL66" s="511">
        <f t="shared" ref="AL66" si="28">+AI66-AJ66</f>
        <v>5</v>
      </c>
    </row>
    <row r="67" spans="1:38" ht="102" customHeight="1" x14ac:dyDescent="0.25">
      <c r="A67" s="281" t="s">
        <v>149</v>
      </c>
      <c r="B67" s="282" t="s">
        <v>149</v>
      </c>
      <c r="C67" s="562" t="s">
        <v>24</v>
      </c>
      <c r="D67" s="444"/>
      <c r="E67" s="310" t="s">
        <v>774</v>
      </c>
      <c r="F67" s="445"/>
      <c r="G67" s="311" t="s">
        <v>27</v>
      </c>
      <c r="H67" s="563" t="s">
        <v>782</v>
      </c>
      <c r="I67" s="463"/>
      <c r="J67" s="463"/>
      <c r="K67" s="448">
        <v>45058</v>
      </c>
      <c r="L67" s="448">
        <v>45577</v>
      </c>
      <c r="M67" s="446"/>
      <c r="N67" s="446"/>
      <c r="O67" s="446"/>
      <c r="P67" s="446"/>
      <c r="Q67" s="446"/>
      <c r="R67" s="446"/>
      <c r="S67" s="446"/>
      <c r="T67" s="447"/>
      <c r="U67" s="446"/>
      <c r="V67" s="446"/>
      <c r="W67" s="448">
        <v>45942</v>
      </c>
      <c r="X67" s="448">
        <v>45577</v>
      </c>
      <c r="Y67" s="449"/>
      <c r="Z67" s="449"/>
      <c r="AA67" s="449"/>
      <c r="AB67" s="449"/>
      <c r="AC67" s="449"/>
      <c r="AD67" s="449"/>
      <c r="AE67" s="449"/>
      <c r="AF67" s="449"/>
      <c r="AG67" s="449"/>
      <c r="AH67" s="449"/>
      <c r="AI67" s="513">
        <v>200000</v>
      </c>
      <c r="AJ67" s="514">
        <v>175850</v>
      </c>
      <c r="AK67" s="515">
        <f t="shared" ref="AK67" si="29">AJ67/AI67*100</f>
        <v>87.924999999999997</v>
      </c>
      <c r="AL67" s="514">
        <f t="shared" ref="AL67" si="30">+AI67-AJ67</f>
        <v>24150</v>
      </c>
    </row>
    <row r="68" spans="1:38" ht="102" customHeight="1" x14ac:dyDescent="0.25">
      <c r="A68" s="281" t="s">
        <v>149</v>
      </c>
      <c r="B68" s="494" t="s">
        <v>149</v>
      </c>
      <c r="C68" s="281" t="s">
        <v>419</v>
      </c>
      <c r="D68" s="437"/>
      <c r="E68" s="274" t="s">
        <v>775</v>
      </c>
      <c r="F68" s="445"/>
      <c r="G68" s="284" t="s">
        <v>27</v>
      </c>
      <c r="H68" s="285" t="s">
        <v>781</v>
      </c>
      <c r="I68" s="463"/>
      <c r="J68" s="463"/>
      <c r="K68" s="448">
        <v>45094</v>
      </c>
      <c r="L68" s="450">
        <v>45613</v>
      </c>
      <c r="M68" s="439"/>
      <c r="N68" s="439"/>
      <c r="O68" s="439"/>
      <c r="P68" s="439"/>
      <c r="Q68" s="439"/>
      <c r="R68" s="439"/>
      <c r="S68" s="439"/>
      <c r="T68" s="440"/>
      <c r="U68" s="439"/>
      <c r="V68" s="439"/>
      <c r="W68" s="448">
        <v>45732</v>
      </c>
      <c r="X68" s="450">
        <v>45613</v>
      </c>
      <c r="Y68" s="439"/>
      <c r="Z68" s="439"/>
      <c r="AA68" s="439"/>
      <c r="AB68" s="439"/>
      <c r="AC68" s="439"/>
      <c r="AD68" s="439"/>
      <c r="AE68" s="439"/>
      <c r="AF68" s="439"/>
      <c r="AG68" s="439"/>
      <c r="AH68" s="439"/>
      <c r="AI68" s="289">
        <v>150000</v>
      </c>
      <c r="AJ68" s="287">
        <v>130000</v>
      </c>
      <c r="AK68" s="286">
        <f t="shared" ref="AK68" si="31">AJ68/AI68*100</f>
        <v>86.666666666666671</v>
      </c>
      <c r="AL68" s="287">
        <f t="shared" ref="AL68" si="32">+AI68-AJ68</f>
        <v>20000</v>
      </c>
    </row>
    <row r="69" spans="1:38" ht="102" customHeight="1" x14ac:dyDescent="0.25">
      <c r="A69" s="281" t="s">
        <v>149</v>
      </c>
      <c r="B69" s="494" t="s">
        <v>144</v>
      </c>
      <c r="C69" s="281" t="s">
        <v>776</v>
      </c>
      <c r="D69" s="281" t="s">
        <v>149</v>
      </c>
      <c r="E69" s="285" t="s">
        <v>777</v>
      </c>
      <c r="F69" s="445"/>
      <c r="G69" s="284" t="s">
        <v>27</v>
      </c>
      <c r="H69" s="285" t="s">
        <v>780</v>
      </c>
      <c r="I69" s="463"/>
      <c r="J69" s="463"/>
      <c r="K69" s="282">
        <v>45007</v>
      </c>
      <c r="L69" s="437">
        <v>45557</v>
      </c>
      <c r="M69" s="439"/>
      <c r="N69" s="439"/>
      <c r="O69" s="439"/>
      <c r="P69" s="439"/>
      <c r="Q69" s="439"/>
      <c r="R69" s="439"/>
      <c r="S69" s="439"/>
      <c r="T69" s="440"/>
      <c r="U69" s="439"/>
      <c r="V69" s="439"/>
      <c r="W69" s="282">
        <v>45648</v>
      </c>
      <c r="X69" s="439"/>
      <c r="Y69" s="439"/>
      <c r="Z69" s="439"/>
      <c r="AA69" s="439"/>
      <c r="AB69" s="439"/>
      <c r="AC69" s="439"/>
      <c r="AD69" s="439"/>
      <c r="AE69" s="439"/>
      <c r="AF69" s="439"/>
      <c r="AG69" s="439"/>
      <c r="AH69" s="439"/>
      <c r="AI69" s="289">
        <v>200000</v>
      </c>
      <c r="AJ69" s="287">
        <v>180000</v>
      </c>
      <c r="AK69" s="286">
        <f t="shared" ref="AK69" si="33">AJ69/AI69*100</f>
        <v>90</v>
      </c>
      <c r="AL69" s="287">
        <f t="shared" ref="AL69" si="34">+AI69-AJ69</f>
        <v>20000</v>
      </c>
    </row>
    <row r="70" spans="1:38" ht="57" customHeight="1" x14ac:dyDescent="0.25">
      <c r="A70" s="281" t="s">
        <v>149</v>
      </c>
      <c r="B70" s="494" t="s">
        <v>149</v>
      </c>
      <c r="C70" s="273" t="s">
        <v>863</v>
      </c>
      <c r="D70" s="437"/>
      <c r="E70" s="274" t="s">
        <v>864</v>
      </c>
      <c r="F70" s="445"/>
      <c r="G70" s="284" t="s">
        <v>27</v>
      </c>
      <c r="H70" s="274" t="s">
        <v>866</v>
      </c>
      <c r="I70" s="463"/>
      <c r="J70" s="463"/>
      <c r="K70" s="448">
        <v>45257</v>
      </c>
      <c r="L70" s="437"/>
      <c r="M70" s="439"/>
      <c r="N70" s="439"/>
      <c r="O70" s="439"/>
      <c r="P70" s="439"/>
      <c r="Q70" s="439"/>
      <c r="R70" s="439"/>
      <c r="S70" s="439"/>
      <c r="T70" s="440"/>
      <c r="U70" s="439"/>
      <c r="V70" s="439"/>
      <c r="W70" s="282">
        <v>45684</v>
      </c>
      <c r="X70" s="439"/>
      <c r="Y70" s="439"/>
      <c r="Z70" s="439"/>
      <c r="AA70" s="439"/>
      <c r="AB70" s="439"/>
      <c r="AC70" s="439"/>
      <c r="AD70" s="439"/>
      <c r="AE70" s="439"/>
      <c r="AF70" s="439"/>
      <c r="AG70" s="439"/>
      <c r="AH70" s="439"/>
      <c r="AI70" s="289">
        <v>50000</v>
      </c>
      <c r="AJ70" s="287">
        <v>35000</v>
      </c>
      <c r="AK70" s="286">
        <f t="shared" ref="AK70:AK71" si="35">AJ70/AI70*100</f>
        <v>70</v>
      </c>
      <c r="AL70" s="287">
        <f t="shared" ref="AL70:AL71" si="36">+AI70-AJ70</f>
        <v>15000</v>
      </c>
    </row>
    <row r="71" spans="1:38" ht="67.5" hidden="1" customHeight="1" x14ac:dyDescent="0.25">
      <c r="A71" s="281" t="s">
        <v>149</v>
      </c>
      <c r="B71" s="509" t="s">
        <v>149</v>
      </c>
      <c r="C71" s="308" t="s">
        <v>15</v>
      </c>
      <c r="D71" s="451"/>
      <c r="E71" s="310" t="s">
        <v>865</v>
      </c>
      <c r="F71" s="445"/>
      <c r="G71" s="311" t="s">
        <v>936</v>
      </c>
      <c r="H71" s="310" t="s">
        <v>867</v>
      </c>
      <c r="I71" s="484"/>
      <c r="J71" s="484"/>
      <c r="K71" s="309">
        <v>45252</v>
      </c>
      <c r="L71" s="451"/>
      <c r="M71" s="449"/>
      <c r="N71" s="449"/>
      <c r="O71" s="449"/>
      <c r="P71" s="449"/>
      <c r="Q71" s="449"/>
      <c r="R71" s="449"/>
      <c r="S71" s="449"/>
      <c r="T71" s="452"/>
      <c r="U71" s="449"/>
      <c r="V71" s="449"/>
      <c r="W71" s="309">
        <v>45922</v>
      </c>
      <c r="X71" s="449"/>
      <c r="Y71" s="449"/>
      <c r="Z71" s="449"/>
      <c r="AA71" s="449"/>
      <c r="AB71" s="449"/>
      <c r="AC71" s="449"/>
      <c r="AD71" s="449"/>
      <c r="AE71" s="449"/>
      <c r="AF71" s="449"/>
      <c r="AG71" s="449"/>
      <c r="AH71" s="449"/>
      <c r="AI71" s="513">
        <v>150000</v>
      </c>
      <c r="AJ71" s="514">
        <v>150000</v>
      </c>
      <c r="AK71" s="515">
        <f t="shared" si="35"/>
        <v>100</v>
      </c>
      <c r="AL71" s="514">
        <f t="shared" si="36"/>
        <v>0</v>
      </c>
    </row>
    <row r="72" spans="1:38" ht="68.25" customHeight="1" x14ac:dyDescent="0.25">
      <c r="A72" s="281" t="s">
        <v>149</v>
      </c>
      <c r="B72" s="509" t="s">
        <v>149</v>
      </c>
      <c r="C72" s="510" t="s">
        <v>869</v>
      </c>
      <c r="D72" s="437"/>
      <c r="E72" s="274" t="s">
        <v>871</v>
      </c>
      <c r="F72" s="438"/>
      <c r="G72" s="284" t="s">
        <v>27</v>
      </c>
      <c r="H72" s="285" t="s">
        <v>870</v>
      </c>
      <c r="I72" s="463"/>
      <c r="J72" s="463"/>
      <c r="K72" s="282">
        <v>45048</v>
      </c>
      <c r="L72" s="437">
        <v>45628</v>
      </c>
      <c r="M72" s="439"/>
      <c r="N72" s="439"/>
      <c r="O72" s="439"/>
      <c r="P72" s="439"/>
      <c r="Q72" s="439"/>
      <c r="R72" s="439"/>
      <c r="S72" s="439"/>
      <c r="T72" s="440"/>
      <c r="U72" s="439"/>
      <c r="V72" s="439"/>
      <c r="W72" s="282">
        <v>46175</v>
      </c>
      <c r="X72" s="439"/>
      <c r="Y72" s="439"/>
      <c r="Z72" s="439"/>
      <c r="AA72" s="439"/>
      <c r="AB72" s="439"/>
      <c r="AC72" s="439"/>
      <c r="AD72" s="439"/>
      <c r="AE72" s="439"/>
      <c r="AF72" s="439"/>
      <c r="AG72" s="439"/>
      <c r="AH72" s="439"/>
      <c r="AI72" s="289">
        <v>1500000</v>
      </c>
      <c r="AJ72" s="287">
        <v>164125</v>
      </c>
      <c r="AK72" s="286">
        <f t="shared" ref="AK72" si="37">AJ72/AI72*100</f>
        <v>10.941666666666666</v>
      </c>
      <c r="AL72" s="287">
        <f t="shared" ref="AL72" si="38">+AI72-AJ72</f>
        <v>1335875</v>
      </c>
    </row>
    <row r="73" spans="1:38" ht="55.5" customHeight="1" x14ac:dyDescent="0.25">
      <c r="A73" s="281" t="s">
        <v>149</v>
      </c>
      <c r="B73" s="509" t="s">
        <v>149</v>
      </c>
      <c r="C73" s="510" t="s">
        <v>853</v>
      </c>
      <c r="E73" s="274" t="s">
        <v>886</v>
      </c>
      <c r="G73" s="284" t="s">
        <v>27</v>
      </c>
      <c r="H73" s="285" t="s">
        <v>887</v>
      </c>
      <c r="I73" s="463"/>
      <c r="J73" s="463"/>
      <c r="K73" s="282">
        <v>45334</v>
      </c>
      <c r="W73" s="282">
        <v>46246</v>
      </c>
      <c r="AI73" s="289">
        <v>517921</v>
      </c>
      <c r="AJ73" s="287">
        <v>169520</v>
      </c>
      <c r="AK73" s="286">
        <f t="shared" ref="AK73" si="39">AJ73/AI73*100</f>
        <v>32.730860498029621</v>
      </c>
      <c r="AL73" s="287">
        <f t="shared" ref="AL73" si="40">+AI73-AJ73</f>
        <v>348401</v>
      </c>
    </row>
    <row r="74" spans="1:38" ht="64.5" customHeight="1" x14ac:dyDescent="0.25">
      <c r="A74" s="281" t="s">
        <v>149</v>
      </c>
      <c r="B74" s="282" t="s">
        <v>149</v>
      </c>
      <c r="C74" s="510" t="s">
        <v>888</v>
      </c>
      <c r="E74" s="274" t="s">
        <v>889</v>
      </c>
      <c r="G74" s="284" t="s">
        <v>27</v>
      </c>
      <c r="H74" s="285" t="s">
        <v>920</v>
      </c>
      <c r="I74" s="463"/>
      <c r="J74" s="463"/>
      <c r="K74" s="282">
        <v>45357</v>
      </c>
      <c r="W74" s="282">
        <v>45783</v>
      </c>
      <c r="AI74" s="289">
        <v>100000</v>
      </c>
      <c r="AJ74" s="287">
        <v>60000</v>
      </c>
      <c r="AK74" s="286">
        <f t="shared" ref="AK74" si="41">AJ74/AI74*100</f>
        <v>60</v>
      </c>
      <c r="AL74" s="287">
        <f t="shared" ref="AL74" si="42">+AI74-AJ74</f>
        <v>40000</v>
      </c>
    </row>
    <row r="75" spans="1:38" ht="91.5" customHeight="1" x14ac:dyDescent="0.25">
      <c r="A75" s="281" t="s">
        <v>149</v>
      </c>
      <c r="B75" s="282" t="s">
        <v>149</v>
      </c>
      <c r="C75" s="510" t="s">
        <v>15</v>
      </c>
      <c r="E75" s="274" t="s">
        <v>973</v>
      </c>
      <c r="G75" s="284" t="s">
        <v>27</v>
      </c>
      <c r="H75" s="285" t="s">
        <v>974</v>
      </c>
      <c r="I75" s="483"/>
      <c r="J75" s="483"/>
      <c r="K75" s="282">
        <v>45423</v>
      </c>
      <c r="W75" s="282">
        <v>45849</v>
      </c>
      <c r="AI75" s="289">
        <v>230000</v>
      </c>
      <c r="AJ75" s="287">
        <v>211490</v>
      </c>
      <c r="AK75" s="286">
        <f t="shared" ref="AK75" si="43">AJ75/AI75*100</f>
        <v>91.952173913043481</v>
      </c>
      <c r="AL75" s="287">
        <f t="shared" ref="AL75" si="44">+AI75-AJ75</f>
        <v>18510</v>
      </c>
    </row>
    <row r="76" spans="1:38" ht="93" customHeight="1" x14ac:dyDescent="0.25">
      <c r="A76" s="281" t="s">
        <v>149</v>
      </c>
      <c r="B76" s="282" t="s">
        <v>977</v>
      </c>
      <c r="C76" s="510" t="s">
        <v>153</v>
      </c>
      <c r="E76" s="274" t="s">
        <v>975</v>
      </c>
      <c r="G76" s="284" t="s">
        <v>27</v>
      </c>
      <c r="H76" s="285" t="s">
        <v>976</v>
      </c>
      <c r="I76" s="483"/>
      <c r="J76" s="483"/>
      <c r="K76" s="282">
        <v>45611</v>
      </c>
      <c r="W76" s="282">
        <v>45976</v>
      </c>
      <c r="AI76" s="289">
        <v>120510</v>
      </c>
      <c r="AJ76" s="287">
        <v>36153</v>
      </c>
      <c r="AK76" s="286">
        <f t="shared" ref="AK76" si="45">AJ76/AI76*100</f>
        <v>30</v>
      </c>
      <c r="AL76" s="287">
        <f t="shared" ref="AL76" si="46">+AI76-AJ76</f>
        <v>84357</v>
      </c>
    </row>
    <row r="77" spans="1:38" ht="49.5" customHeight="1" x14ac:dyDescent="0.25">
      <c r="A77" s="281" t="s">
        <v>149</v>
      </c>
      <c r="B77" s="282" t="s">
        <v>144</v>
      </c>
      <c r="C77" s="510" t="s">
        <v>863</v>
      </c>
      <c r="E77" s="274" t="s">
        <v>978</v>
      </c>
      <c r="G77" s="284" t="s">
        <v>27</v>
      </c>
      <c r="H77" s="285" t="s">
        <v>979</v>
      </c>
      <c r="I77" s="483"/>
      <c r="J77" s="483"/>
      <c r="K77" s="282">
        <v>45615</v>
      </c>
      <c r="W77" s="282">
        <v>46161</v>
      </c>
      <c r="AI77" s="289">
        <v>80000</v>
      </c>
      <c r="AJ77" s="287">
        <v>0</v>
      </c>
      <c r="AK77" s="286">
        <f t="shared" ref="AK77" si="47">AJ77/AI77*100</f>
        <v>0</v>
      </c>
      <c r="AL77" s="287">
        <f t="shared" ref="AL77" si="48">+AI77-AJ77</f>
        <v>80000</v>
      </c>
    </row>
    <row r="78" spans="1:38" ht="52.5" customHeight="1" x14ac:dyDescent="0.25">
      <c r="A78" s="281" t="s">
        <v>149</v>
      </c>
      <c r="B78" s="282" t="s">
        <v>149</v>
      </c>
      <c r="C78" s="510" t="s">
        <v>150</v>
      </c>
      <c r="E78" s="274" t="s">
        <v>980</v>
      </c>
      <c r="G78" s="284" t="s">
        <v>27</v>
      </c>
      <c r="H78" s="285" t="s">
        <v>981</v>
      </c>
      <c r="I78" s="483"/>
      <c r="J78" s="483"/>
      <c r="K78" s="282">
        <v>45610</v>
      </c>
      <c r="W78" s="282">
        <v>45975</v>
      </c>
      <c r="AI78" s="289">
        <v>25000</v>
      </c>
      <c r="AJ78" s="287">
        <v>0</v>
      </c>
      <c r="AK78" s="286">
        <f t="shared" ref="AK78" si="49">AJ78/AI78*100</f>
        <v>0</v>
      </c>
      <c r="AL78" s="287">
        <f t="shared" ref="AL78" si="50">+AI78-AJ78</f>
        <v>25000</v>
      </c>
    </row>
    <row r="79" spans="1:38" ht="80.25" hidden="1" customHeight="1" x14ac:dyDescent="0.25">
      <c r="A79" s="463" t="s">
        <v>149</v>
      </c>
      <c r="B79" s="464" t="s">
        <v>144</v>
      </c>
      <c r="C79" s="559" t="s">
        <v>982</v>
      </c>
      <c r="E79" s="476" t="s">
        <v>983</v>
      </c>
      <c r="G79" s="466" t="s">
        <v>985</v>
      </c>
      <c r="H79" s="467" t="s">
        <v>984</v>
      </c>
      <c r="I79" s="483"/>
      <c r="J79" s="483"/>
      <c r="K79" s="464"/>
      <c r="W79" s="464"/>
      <c r="AI79" s="560">
        <v>50000</v>
      </c>
      <c r="AJ79" s="470">
        <v>0</v>
      </c>
      <c r="AK79" s="472">
        <f t="shared" ref="AK79" si="51">AJ79/AI79*100</f>
        <v>0</v>
      </c>
      <c r="AL79" s="470">
        <f t="shared" ref="AL79" si="52">+AI79-AJ79</f>
        <v>50000</v>
      </c>
    </row>
    <row r="80" spans="1:38" ht="62.25" hidden="1" customHeight="1" x14ac:dyDescent="0.25">
      <c r="A80" s="463" t="s">
        <v>149</v>
      </c>
      <c r="B80" s="464" t="s">
        <v>144</v>
      </c>
      <c r="C80" s="559" t="s">
        <v>70</v>
      </c>
      <c r="E80" s="476" t="s">
        <v>986</v>
      </c>
      <c r="G80" s="466" t="s">
        <v>985</v>
      </c>
      <c r="H80" s="467" t="s">
        <v>987</v>
      </c>
      <c r="I80" s="483"/>
      <c r="J80" s="483"/>
      <c r="K80" s="464"/>
      <c r="W80" s="464"/>
      <c r="AI80" s="560">
        <v>20000</v>
      </c>
      <c r="AJ80" s="470">
        <v>0</v>
      </c>
      <c r="AK80" s="472">
        <f t="shared" ref="AK80:AK81" si="53">AJ80/AI80*100</f>
        <v>0</v>
      </c>
      <c r="AL80" s="470">
        <f t="shared" ref="AL80:AL81" si="54">+AI80-AJ80</f>
        <v>20000</v>
      </c>
    </row>
    <row r="81" spans="1:38" ht="69.75" hidden="1" customHeight="1" x14ac:dyDescent="0.25">
      <c r="A81" s="463" t="s">
        <v>149</v>
      </c>
      <c r="B81" s="464" t="s">
        <v>1001</v>
      </c>
      <c r="C81" s="559" t="s">
        <v>776</v>
      </c>
      <c r="E81" s="476" t="s">
        <v>990</v>
      </c>
      <c r="G81" s="466" t="s">
        <v>985</v>
      </c>
      <c r="H81" s="467" t="s">
        <v>991</v>
      </c>
      <c r="I81" s="483"/>
      <c r="J81" s="483"/>
      <c r="K81" s="464"/>
      <c r="W81" s="464"/>
      <c r="AI81" s="560">
        <v>170000</v>
      </c>
      <c r="AJ81" s="470">
        <v>0</v>
      </c>
      <c r="AK81" s="472">
        <f t="shared" si="53"/>
        <v>0</v>
      </c>
      <c r="AL81" s="470">
        <f t="shared" si="54"/>
        <v>170000</v>
      </c>
    </row>
    <row r="82" spans="1:38" ht="44.25" hidden="1" customHeight="1" x14ac:dyDescent="0.25">
      <c r="A82" s="281" t="s">
        <v>149</v>
      </c>
      <c r="B82" s="282" t="s">
        <v>144</v>
      </c>
      <c r="C82" s="510" t="s">
        <v>853</v>
      </c>
      <c r="E82" s="274" t="s">
        <v>992</v>
      </c>
      <c r="G82" s="284" t="s">
        <v>985</v>
      </c>
      <c r="H82" s="285" t="s">
        <v>993</v>
      </c>
      <c r="I82" s="483"/>
      <c r="J82" s="483"/>
      <c r="K82" s="282"/>
      <c r="W82" s="282"/>
      <c r="AI82" s="560">
        <v>316000</v>
      </c>
      <c r="AJ82" s="287">
        <v>0</v>
      </c>
      <c r="AK82" s="286">
        <f t="shared" ref="AK82:AK83" si="55">AJ82/AI82*100</f>
        <v>0</v>
      </c>
      <c r="AL82" s="287">
        <f t="shared" ref="AL82:AL83" si="56">+AI82-AJ82</f>
        <v>316000</v>
      </c>
    </row>
    <row r="83" spans="1:38" ht="68.25" hidden="1" customHeight="1" x14ac:dyDescent="0.25">
      <c r="A83" s="281" t="s">
        <v>149</v>
      </c>
      <c r="B83" s="282" t="s">
        <v>144</v>
      </c>
      <c r="C83" s="510" t="s">
        <v>853</v>
      </c>
      <c r="E83" s="274" t="s">
        <v>994</v>
      </c>
      <c r="G83" s="284" t="s">
        <v>985</v>
      </c>
      <c r="H83" s="285" t="s">
        <v>995</v>
      </c>
      <c r="I83" s="483"/>
      <c r="J83" s="483"/>
      <c r="K83" s="282"/>
      <c r="W83" s="282"/>
      <c r="AI83" s="560">
        <v>254134</v>
      </c>
      <c r="AJ83" s="287">
        <v>0</v>
      </c>
      <c r="AK83" s="286">
        <f t="shared" si="55"/>
        <v>0</v>
      </c>
      <c r="AL83" s="287">
        <f t="shared" si="56"/>
        <v>254134</v>
      </c>
    </row>
    <row r="84" spans="1:38" ht="68.25" hidden="1" customHeight="1" x14ac:dyDescent="0.25">
      <c r="A84" s="281" t="s">
        <v>149</v>
      </c>
      <c r="B84" s="282" t="s">
        <v>144</v>
      </c>
      <c r="C84" s="510" t="s">
        <v>997</v>
      </c>
      <c r="E84" s="274" t="s">
        <v>996</v>
      </c>
      <c r="G84" s="284" t="s">
        <v>985</v>
      </c>
      <c r="H84" s="285" t="s">
        <v>998</v>
      </c>
      <c r="I84" s="483"/>
      <c r="J84" s="483"/>
      <c r="K84" s="282"/>
      <c r="W84" s="282"/>
      <c r="AI84" s="560">
        <v>100000</v>
      </c>
      <c r="AJ84" s="287">
        <v>0</v>
      </c>
      <c r="AK84" s="286">
        <f t="shared" ref="AK84" si="57">AJ84/AI84*100</f>
        <v>0</v>
      </c>
      <c r="AL84" s="287">
        <f t="shared" ref="AL84" si="58">+AI84-AJ84</f>
        <v>100000</v>
      </c>
    </row>
    <row r="85" spans="1:38" ht="68.25" customHeight="1" x14ac:dyDescent="0.25">
      <c r="A85" s="281" t="s">
        <v>149</v>
      </c>
      <c r="B85" s="282" t="s">
        <v>149</v>
      </c>
      <c r="C85" s="510" t="s">
        <v>24</v>
      </c>
      <c r="E85" s="274" t="s">
        <v>999</v>
      </c>
      <c r="G85" s="284" t="s">
        <v>27</v>
      </c>
      <c r="H85" s="285" t="s">
        <v>1000</v>
      </c>
      <c r="I85" s="483"/>
      <c r="J85" s="483"/>
      <c r="K85" s="282">
        <v>45636</v>
      </c>
      <c r="W85" s="282">
        <v>46001</v>
      </c>
      <c r="AI85" s="289">
        <v>50000</v>
      </c>
      <c r="AJ85" s="287">
        <v>0</v>
      </c>
      <c r="AK85" s="286">
        <f t="shared" ref="AK85" si="59">AJ85/AI85*100</f>
        <v>0</v>
      </c>
      <c r="AL85" s="287">
        <f t="shared" ref="AL85" si="60">+AI85-AJ85</f>
        <v>50000</v>
      </c>
    </row>
    <row r="86" spans="1:38" ht="23.25" hidden="1" customHeight="1" x14ac:dyDescent="0.25">
      <c r="A86" s="482"/>
      <c r="B86" s="296"/>
      <c r="C86" s="486"/>
      <c r="E86" s="543"/>
      <c r="G86" s="487"/>
      <c r="H86" s="488"/>
      <c r="I86" s="483"/>
      <c r="J86" s="483"/>
      <c r="K86" s="296"/>
      <c r="W86" s="296"/>
      <c r="AI86" s="489">
        <f>SUBTOTAL(9,AI16:AI85)</f>
        <v>5808431</v>
      </c>
      <c r="AJ86" s="489">
        <f>SUBTOTAL(9,AJ16:AJ85)</f>
        <v>2431829</v>
      </c>
      <c r="AK86" s="491"/>
      <c r="AL86" s="490"/>
    </row>
    <row r="87" spans="1:38" ht="27.75" customHeight="1" x14ac:dyDescent="0.25">
      <c r="A87" s="497" t="s">
        <v>860</v>
      </c>
      <c r="B87" s="296"/>
      <c r="AI87" s="493"/>
    </row>
    <row r="88" spans="1:38" x14ac:dyDescent="0.25">
      <c r="AI88" s="561"/>
      <c r="AJ88" s="561"/>
    </row>
  </sheetData>
  <sheetProtection algorithmName="SHA-512" hashValue="P8C9XzUoMjqVtuINhHHyH3JIEhUdaGTgesdfys94qjU47J4E7iI5UVHWCxiLgz4KzdUS3EIjv1eBZyRCiMEYNA==" saltValue="KVA23RDGk7wc0JoiYtsJXw==" spinCount="100000" sheet="1" objects="1" scenarios="1"/>
  <autoFilter ref="A15:AL87">
    <filterColumn colId="6">
      <filters>
        <filter val="Ejecución"/>
      </filters>
    </filterColumn>
  </autoFilter>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showGridLines="0" zoomScale="80" zoomScaleNormal="80" workbookViewId="0">
      <selection activeCell="H31" sqref="H31"/>
    </sheetView>
  </sheetViews>
  <sheetFormatPr baseColWidth="10" defaultColWidth="11.42578125" defaultRowHeight="15" x14ac:dyDescent="0.25"/>
  <cols>
    <col min="1" max="2" width="19.42578125" style="292" customWidth="1"/>
    <col min="3" max="3" width="18.42578125" style="292" customWidth="1"/>
    <col min="4" max="4" width="0.28515625" style="292" hidden="1" customWidth="1"/>
    <col min="5" max="5" width="38.5703125" style="292" customWidth="1"/>
    <col min="6" max="6" width="23.7109375" style="292" customWidth="1"/>
    <col min="7" max="7" width="11.42578125" style="292"/>
    <col min="8" max="8" width="43.28515625" style="292" customWidth="1"/>
    <col min="9" max="10" width="11.42578125" style="292" hidden="1" customWidth="1"/>
    <col min="11" max="11" width="11.42578125" style="292" customWidth="1"/>
    <col min="12" max="14" width="11.42578125" style="292" hidden="1" customWidth="1"/>
    <col min="15" max="15" width="13.7109375" style="292" customWidth="1"/>
    <col min="16" max="16" width="13.85546875" style="292" customWidth="1"/>
    <col min="17" max="19" width="11.42578125" style="292" customWidth="1"/>
    <col min="20" max="23" width="11.42578125" style="292" hidden="1" customWidth="1"/>
    <col min="24" max="24" width="11.42578125" style="292" customWidth="1"/>
    <col min="25" max="25" width="18.42578125" style="292" customWidth="1"/>
    <col min="26" max="26" width="17.140625" style="292" customWidth="1"/>
    <col min="27" max="27" width="11.42578125" style="292"/>
    <col min="28" max="28" width="15.28515625" style="292" customWidth="1"/>
    <col min="29" max="16384" width="11.42578125" style="292"/>
  </cols>
  <sheetData>
    <row r="1" spans="1:28" ht="7.15" customHeight="1" x14ac:dyDescent="0.25">
      <c r="A1" s="458"/>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row>
    <row r="2" spans="1:28" ht="7.9" customHeight="1" x14ac:dyDescent="0.25"/>
    <row r="3" spans="1:28" ht="6.6" customHeight="1" x14ac:dyDescent="0.25">
      <c r="A3" s="459"/>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row>
    <row r="10" spans="1:28" x14ac:dyDescent="0.25">
      <c r="A10" s="460" t="s">
        <v>674</v>
      </c>
    </row>
    <row r="11" spans="1:28" x14ac:dyDescent="0.25">
      <c r="A11" s="461" t="s">
        <v>443</v>
      </c>
    </row>
    <row r="13" spans="1:28" ht="66.75" customHeight="1" x14ac:dyDescent="0.25">
      <c r="A13" s="330" t="s">
        <v>189</v>
      </c>
      <c r="B13" s="329" t="s">
        <v>0</v>
      </c>
      <c r="C13" s="329" t="s">
        <v>192</v>
      </c>
      <c r="D13" s="329" t="s">
        <v>335</v>
      </c>
      <c r="E13" s="330" t="s">
        <v>1</v>
      </c>
      <c r="F13" s="329" t="s">
        <v>2</v>
      </c>
      <c r="G13" s="329" t="s">
        <v>3</v>
      </c>
      <c r="H13" s="329" t="s">
        <v>380</v>
      </c>
      <c r="I13" s="333" t="s">
        <v>7</v>
      </c>
      <c r="J13" s="334" t="s">
        <v>8</v>
      </c>
      <c r="K13" s="329" t="s">
        <v>377</v>
      </c>
      <c r="L13" s="329" t="s">
        <v>378</v>
      </c>
      <c r="M13" s="329" t="s">
        <v>379</v>
      </c>
      <c r="N13" s="329" t="s">
        <v>9</v>
      </c>
      <c r="O13" s="330" t="s">
        <v>4</v>
      </c>
      <c r="P13" s="329" t="s">
        <v>393</v>
      </c>
      <c r="Q13" s="329" t="s">
        <v>9</v>
      </c>
      <c r="R13" s="329" t="s">
        <v>392</v>
      </c>
      <c r="S13" s="329" t="s">
        <v>9</v>
      </c>
      <c r="T13" s="329" t="s">
        <v>6</v>
      </c>
      <c r="U13" s="335" t="s">
        <v>389</v>
      </c>
      <c r="V13" s="335" t="s">
        <v>390</v>
      </c>
      <c r="W13" s="330" t="s">
        <v>819</v>
      </c>
      <c r="X13" s="330" t="s">
        <v>892</v>
      </c>
      <c r="Y13" s="329" t="s">
        <v>891</v>
      </c>
      <c r="Z13" s="331" t="s">
        <v>952</v>
      </c>
      <c r="AA13" s="332" t="s">
        <v>191</v>
      </c>
      <c r="AB13" s="333" t="s">
        <v>953</v>
      </c>
    </row>
    <row r="14" spans="1:28" ht="99.75" customHeight="1" x14ac:dyDescent="0.25">
      <c r="A14" s="281" t="s">
        <v>562</v>
      </c>
      <c r="B14" s="282" t="s">
        <v>52</v>
      </c>
      <c r="C14" s="281" t="s">
        <v>52</v>
      </c>
      <c r="D14" s="281"/>
      <c r="E14" s="282" t="s">
        <v>563</v>
      </c>
      <c r="F14" s="281">
        <v>20000001931</v>
      </c>
      <c r="G14" s="281" t="s">
        <v>27</v>
      </c>
      <c r="H14" s="495" t="s">
        <v>570</v>
      </c>
      <c r="I14" s="281" t="s">
        <v>57</v>
      </c>
      <c r="J14" s="281" t="s">
        <v>57</v>
      </c>
      <c r="K14" s="282">
        <v>42959</v>
      </c>
      <c r="L14" s="281"/>
      <c r="M14" s="281"/>
      <c r="N14" s="282"/>
      <c r="O14" s="281">
        <v>43095</v>
      </c>
      <c r="P14" s="281">
        <v>762</v>
      </c>
      <c r="Q14" s="282">
        <v>43291</v>
      </c>
      <c r="R14" s="281">
        <v>6216</v>
      </c>
      <c r="S14" s="282">
        <v>45230</v>
      </c>
      <c r="T14" s="282"/>
      <c r="U14" s="281"/>
      <c r="V14" s="281"/>
      <c r="W14" s="282">
        <v>45230</v>
      </c>
      <c r="X14" s="282" t="s">
        <v>893</v>
      </c>
      <c r="Y14" s="287">
        <v>500000</v>
      </c>
      <c r="Z14" s="287">
        <v>200000</v>
      </c>
      <c r="AA14" s="492">
        <f>Z14/Y14*100</f>
        <v>40</v>
      </c>
      <c r="AB14" s="287">
        <f>+Y14-Z14</f>
        <v>300000</v>
      </c>
    </row>
    <row r="15" spans="1:28" ht="50.25" customHeight="1" x14ac:dyDescent="0.25">
      <c r="A15" s="281" t="s">
        <v>562</v>
      </c>
      <c r="B15" s="282" t="s">
        <v>52</v>
      </c>
      <c r="C15" s="281" t="s">
        <v>52</v>
      </c>
      <c r="D15" s="281"/>
      <c r="E15" s="282" t="s">
        <v>564</v>
      </c>
      <c r="F15" s="281">
        <v>2000001397</v>
      </c>
      <c r="G15" s="281" t="s">
        <v>27</v>
      </c>
      <c r="H15" s="495" t="s">
        <v>571</v>
      </c>
      <c r="I15" s="281" t="s">
        <v>57</v>
      </c>
      <c r="J15" s="281" t="s">
        <v>57</v>
      </c>
      <c r="K15" s="282">
        <v>42336</v>
      </c>
      <c r="L15" s="281"/>
      <c r="M15" s="281"/>
      <c r="N15" s="282"/>
      <c r="O15" s="281">
        <v>42649</v>
      </c>
      <c r="P15" s="281">
        <v>760</v>
      </c>
      <c r="Q15" s="282">
        <v>43290</v>
      </c>
      <c r="R15" s="281">
        <v>6215</v>
      </c>
      <c r="S15" s="282">
        <v>45596</v>
      </c>
      <c r="T15" s="282"/>
      <c r="U15" s="281"/>
      <c r="V15" s="281"/>
      <c r="W15" s="282">
        <v>45596</v>
      </c>
      <c r="X15" s="282" t="s">
        <v>894</v>
      </c>
      <c r="Y15" s="287">
        <v>3650000</v>
      </c>
      <c r="Z15" s="287">
        <v>3559451.87</v>
      </c>
      <c r="AA15" s="492">
        <f>Z15/Y15*100</f>
        <v>97.5192293150685</v>
      </c>
      <c r="AB15" s="287">
        <f>+Y15-Z15</f>
        <v>90548.129999999888</v>
      </c>
    </row>
    <row r="17" spans="1:1" x14ac:dyDescent="0.25">
      <c r="A17" s="304" t="s">
        <v>861</v>
      </c>
    </row>
  </sheetData>
  <sheetProtection algorithmName="SHA-512" hashValue="ItCASmTL/9Yb/FU3jTm5cZcELyxodTu5SOLHhEBz6Bs46KIwGRZnHp6h8nQ3CCBZT+mQ6AbJnJWV1GE6SGQ2YQ==" saltValue="adx7lErj8BlaCZ5/ROwAlg=="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1"/>
  <sheetViews>
    <sheetView showGridLines="0" zoomScale="90" zoomScaleNormal="90" workbookViewId="0">
      <pane xSplit="2" ySplit="14" topLeftCell="C15" activePane="bottomRight" state="frozen"/>
      <selection pane="topRight" activeCell="C1" sqref="C1"/>
      <selection pane="bottomLeft" activeCell="A13" sqref="A13"/>
      <selection pane="bottomRight" activeCell="H34" sqref="G34:H34"/>
    </sheetView>
  </sheetViews>
  <sheetFormatPr baseColWidth="10" defaultColWidth="11.42578125" defaultRowHeight="15" x14ac:dyDescent="0.25"/>
  <cols>
    <col min="1" max="1" width="20" style="292" customWidth="1"/>
    <col min="2" max="2" width="13.85546875" style="292" customWidth="1"/>
    <col min="3" max="3" width="14.5703125" style="292" customWidth="1"/>
    <col min="4" max="4" width="14.5703125" style="292" hidden="1" customWidth="1"/>
    <col min="5" max="5" width="51.85546875" style="292" customWidth="1"/>
    <col min="6" max="6" width="14.28515625" style="292" customWidth="1"/>
    <col min="7" max="7" width="11.42578125" style="292" customWidth="1"/>
    <col min="8" max="8" width="55.140625" style="292" customWidth="1"/>
    <col min="9" max="10" width="11.42578125" style="292" hidden="1" customWidth="1"/>
    <col min="11" max="12" width="11.42578125" style="292" customWidth="1"/>
    <col min="13" max="16384" width="11.42578125" style="292"/>
  </cols>
  <sheetData>
    <row r="1" spans="1:16" ht="8.4499999999999993" customHeight="1" x14ac:dyDescent="0.25">
      <c r="A1" s="458"/>
      <c r="B1" s="458"/>
      <c r="C1" s="458"/>
      <c r="D1" s="458"/>
      <c r="E1" s="458"/>
      <c r="F1" s="458"/>
      <c r="G1" s="458"/>
      <c r="H1" s="458"/>
      <c r="I1" s="458"/>
      <c r="J1" s="458"/>
      <c r="K1" s="458"/>
      <c r="L1" s="458"/>
      <c r="M1" s="458"/>
      <c r="N1" s="458"/>
      <c r="O1" s="458"/>
      <c r="P1" s="458"/>
    </row>
    <row r="2" spans="1:16" ht="9.6" customHeight="1" x14ac:dyDescent="0.25"/>
    <row r="3" spans="1:16" ht="8.4499999999999993" customHeight="1" x14ac:dyDescent="0.25">
      <c r="A3" s="459"/>
      <c r="B3" s="459"/>
      <c r="C3" s="459"/>
      <c r="D3" s="459"/>
      <c r="E3" s="459"/>
      <c r="F3" s="459"/>
      <c r="G3" s="459"/>
      <c r="H3" s="459"/>
      <c r="I3" s="459"/>
      <c r="J3" s="459"/>
      <c r="K3" s="459"/>
      <c r="L3" s="459"/>
      <c r="M3" s="459"/>
      <c r="N3" s="459"/>
      <c r="O3" s="459"/>
      <c r="P3" s="459"/>
    </row>
    <row r="11" spans="1:16" x14ac:dyDescent="0.25">
      <c r="A11" s="269" t="s">
        <v>674</v>
      </c>
    </row>
    <row r="12" spans="1:16" x14ac:dyDescent="0.25">
      <c r="A12" s="270" t="s">
        <v>443</v>
      </c>
    </row>
    <row r="14" spans="1:16" ht="62.25" customHeight="1" x14ac:dyDescent="0.25">
      <c r="A14" s="330" t="s">
        <v>189</v>
      </c>
      <c r="B14" s="329" t="s">
        <v>0</v>
      </c>
      <c r="C14" s="329" t="s">
        <v>192</v>
      </c>
      <c r="D14" s="329" t="s">
        <v>335</v>
      </c>
      <c r="E14" s="330" t="s">
        <v>1</v>
      </c>
      <c r="F14" s="329" t="s">
        <v>2</v>
      </c>
      <c r="G14" s="329" t="s">
        <v>3</v>
      </c>
      <c r="H14" s="329" t="s">
        <v>380</v>
      </c>
      <c r="I14" s="333" t="s">
        <v>7</v>
      </c>
      <c r="J14" s="334" t="s">
        <v>8</v>
      </c>
      <c r="K14" s="329" t="s">
        <v>377</v>
      </c>
      <c r="L14" s="330" t="s">
        <v>819</v>
      </c>
      <c r="M14" s="329" t="s">
        <v>469</v>
      </c>
      <c r="N14" s="331" t="s">
        <v>954</v>
      </c>
      <c r="O14" s="332" t="s">
        <v>191</v>
      </c>
      <c r="P14" s="333" t="s">
        <v>955</v>
      </c>
    </row>
    <row r="15" spans="1:16" ht="48" hidden="1" customHeight="1" x14ac:dyDescent="0.25">
      <c r="A15" s="273" t="s">
        <v>521</v>
      </c>
      <c r="B15" s="282" t="s">
        <v>521</v>
      </c>
      <c r="C15" s="282" t="s">
        <v>117</v>
      </c>
      <c r="D15" s="282"/>
      <c r="E15" s="274" t="s">
        <v>548</v>
      </c>
      <c r="F15" s="282" t="s">
        <v>549</v>
      </c>
      <c r="G15" s="284" t="s">
        <v>381</v>
      </c>
      <c r="H15" s="298" t="s">
        <v>550</v>
      </c>
      <c r="I15" s="273" t="s">
        <v>57</v>
      </c>
      <c r="J15" s="305" t="s">
        <v>57</v>
      </c>
      <c r="K15" s="282">
        <v>42116</v>
      </c>
      <c r="L15" s="282">
        <v>42299</v>
      </c>
      <c r="M15" s="306">
        <v>28200</v>
      </c>
      <c r="N15" s="302">
        <v>28200</v>
      </c>
      <c r="O15" s="307">
        <v>100</v>
      </c>
      <c r="P15" s="303">
        <v>0</v>
      </c>
    </row>
    <row r="16" spans="1:16" ht="78.75" hidden="1" customHeight="1" x14ac:dyDescent="0.25">
      <c r="A16" s="273" t="s">
        <v>521</v>
      </c>
      <c r="B16" s="282" t="s">
        <v>521</v>
      </c>
      <c r="C16" s="282" t="s">
        <v>52</v>
      </c>
      <c r="D16" s="282" t="s">
        <v>525</v>
      </c>
      <c r="E16" s="274" t="s">
        <v>522</v>
      </c>
      <c r="F16" s="282" t="s">
        <v>523</v>
      </c>
      <c r="G16" s="284" t="s">
        <v>381</v>
      </c>
      <c r="H16" s="298" t="s">
        <v>524</v>
      </c>
      <c r="I16" s="273" t="s">
        <v>57</v>
      </c>
      <c r="J16" s="305" t="s">
        <v>57</v>
      </c>
      <c r="K16" s="282">
        <v>43158</v>
      </c>
      <c r="L16" s="282">
        <v>43465</v>
      </c>
      <c r="M16" s="306">
        <v>60000</v>
      </c>
      <c r="N16" s="302">
        <v>60000</v>
      </c>
      <c r="O16" s="307">
        <v>100</v>
      </c>
      <c r="P16" s="303">
        <v>0</v>
      </c>
    </row>
    <row r="17" spans="1:16" ht="57.75" hidden="1" customHeight="1" x14ac:dyDescent="0.25">
      <c r="A17" s="308" t="s">
        <v>521</v>
      </c>
      <c r="B17" s="309" t="s">
        <v>521</v>
      </c>
      <c r="C17" s="309" t="s">
        <v>29</v>
      </c>
      <c r="D17" s="309"/>
      <c r="E17" s="310" t="s">
        <v>526</v>
      </c>
      <c r="F17" s="309" t="s">
        <v>527</v>
      </c>
      <c r="G17" s="311" t="s">
        <v>381</v>
      </c>
      <c r="H17" s="312" t="s">
        <v>528</v>
      </c>
      <c r="I17" s="308" t="s">
        <v>260</v>
      </c>
      <c r="J17" s="313" t="s">
        <v>260</v>
      </c>
      <c r="K17" s="309">
        <v>43242</v>
      </c>
      <c r="L17" s="462">
        <v>43585</v>
      </c>
      <c r="M17" s="314">
        <v>141000</v>
      </c>
      <c r="N17" s="315">
        <v>140178</v>
      </c>
      <c r="O17" s="316">
        <v>99.417021276595747</v>
      </c>
      <c r="P17" s="317">
        <v>822</v>
      </c>
    </row>
    <row r="18" spans="1:16" ht="48" hidden="1" customHeight="1" x14ac:dyDescent="0.25">
      <c r="A18" s="273" t="s">
        <v>521</v>
      </c>
      <c r="B18" s="282" t="s">
        <v>521</v>
      </c>
      <c r="C18" s="282" t="s">
        <v>70</v>
      </c>
      <c r="D18" s="282"/>
      <c r="E18" s="274" t="s">
        <v>565</v>
      </c>
      <c r="F18" s="282" t="s">
        <v>566</v>
      </c>
      <c r="G18" s="284" t="s">
        <v>404</v>
      </c>
      <c r="H18" s="298" t="s">
        <v>573</v>
      </c>
      <c r="I18" s="273" t="s">
        <v>309</v>
      </c>
      <c r="J18" s="273" t="s">
        <v>310</v>
      </c>
      <c r="K18" s="282">
        <v>43612</v>
      </c>
      <c r="L18" s="282">
        <v>44408</v>
      </c>
      <c r="M18" s="295">
        <v>85000</v>
      </c>
      <c r="N18" s="295">
        <v>67704</v>
      </c>
      <c r="O18" s="278">
        <v>79.651764705882357</v>
      </c>
      <c r="P18" s="295">
        <v>17296</v>
      </c>
    </row>
    <row r="19" spans="1:16" ht="74.25" hidden="1" customHeight="1" x14ac:dyDescent="0.25">
      <c r="A19" s="318" t="s">
        <v>521</v>
      </c>
      <c r="B19" s="319" t="s">
        <v>521</v>
      </c>
      <c r="C19" s="319" t="s">
        <v>24</v>
      </c>
      <c r="D19" s="319"/>
      <c r="E19" s="320" t="s">
        <v>649</v>
      </c>
      <c r="F19" s="319" t="s">
        <v>569</v>
      </c>
      <c r="G19" s="321" t="s">
        <v>404</v>
      </c>
      <c r="H19" s="322" t="s">
        <v>654</v>
      </c>
      <c r="I19" s="318" t="s">
        <v>63</v>
      </c>
      <c r="J19" s="323"/>
      <c r="K19" s="319">
        <v>43630</v>
      </c>
      <c r="L19" s="319">
        <v>43862</v>
      </c>
      <c r="M19" s="324">
        <v>25000</v>
      </c>
      <c r="N19" s="325">
        <v>0</v>
      </c>
      <c r="O19" s="307">
        <v>0</v>
      </c>
      <c r="P19" s="326">
        <v>25000</v>
      </c>
    </row>
    <row r="20" spans="1:16" ht="48" hidden="1" customHeight="1" x14ac:dyDescent="0.25">
      <c r="A20" s="308" t="s">
        <v>521</v>
      </c>
      <c r="B20" s="309" t="s">
        <v>521</v>
      </c>
      <c r="C20" s="309" t="s">
        <v>120</v>
      </c>
      <c r="D20" s="309"/>
      <c r="E20" s="310" t="s">
        <v>650</v>
      </c>
      <c r="F20" s="309" t="s">
        <v>651</v>
      </c>
      <c r="G20" s="311" t="s">
        <v>381</v>
      </c>
      <c r="H20" s="312" t="s">
        <v>655</v>
      </c>
      <c r="I20" s="308" t="s">
        <v>160</v>
      </c>
      <c r="J20" s="313"/>
      <c r="K20" s="309">
        <v>43922</v>
      </c>
      <c r="L20" s="309">
        <v>44166</v>
      </c>
      <c r="M20" s="327">
        <v>200000</v>
      </c>
      <c r="N20" s="315">
        <v>194477</v>
      </c>
      <c r="O20" s="316">
        <v>97.238500000000002</v>
      </c>
      <c r="P20" s="317">
        <v>5523</v>
      </c>
    </row>
    <row r="21" spans="1:16" ht="48" hidden="1" customHeight="1" x14ac:dyDescent="0.25">
      <c r="A21" s="273" t="s">
        <v>521</v>
      </c>
      <c r="B21" s="282" t="s">
        <v>521</v>
      </c>
      <c r="C21" s="282" t="s">
        <v>29</v>
      </c>
      <c r="D21" s="282"/>
      <c r="E21" s="274" t="s">
        <v>668</v>
      </c>
      <c r="F21" s="282" t="s">
        <v>653</v>
      </c>
      <c r="G21" s="284" t="s">
        <v>381</v>
      </c>
      <c r="H21" s="298"/>
      <c r="I21" s="273" t="s">
        <v>56</v>
      </c>
      <c r="J21" s="273"/>
      <c r="K21" s="282">
        <v>44014</v>
      </c>
      <c r="L21" s="282">
        <v>44379</v>
      </c>
      <c r="M21" s="295">
        <v>160000</v>
      </c>
      <c r="N21" s="295">
        <v>152498</v>
      </c>
      <c r="O21" s="278">
        <f>+N21/M21*100</f>
        <v>95.311250000000001</v>
      </c>
      <c r="P21" s="295">
        <f>+M21-N21</f>
        <v>7502</v>
      </c>
    </row>
    <row r="22" spans="1:16" ht="64.5" hidden="1" customHeight="1" x14ac:dyDescent="0.25">
      <c r="A22" s="318" t="s">
        <v>521</v>
      </c>
      <c r="B22" s="319" t="s">
        <v>521</v>
      </c>
      <c r="C22" s="319" t="s">
        <v>120</v>
      </c>
      <c r="D22" s="319"/>
      <c r="E22" s="320" t="s">
        <v>652</v>
      </c>
      <c r="F22" s="319" t="s">
        <v>653</v>
      </c>
      <c r="G22" s="321" t="s">
        <v>404</v>
      </c>
      <c r="H22" s="322" t="s">
        <v>656</v>
      </c>
      <c r="I22" s="318" t="s">
        <v>160</v>
      </c>
      <c r="J22" s="323"/>
      <c r="K22" s="319">
        <v>43874</v>
      </c>
      <c r="L22" s="319">
        <v>44148</v>
      </c>
      <c r="M22" s="324">
        <v>160000</v>
      </c>
      <c r="N22" s="325">
        <v>0</v>
      </c>
      <c r="O22" s="307">
        <v>0</v>
      </c>
      <c r="P22" s="326">
        <v>160000</v>
      </c>
    </row>
    <row r="23" spans="1:16" ht="55.5" hidden="1" customHeight="1" x14ac:dyDescent="0.25">
      <c r="A23" s="273" t="s">
        <v>521</v>
      </c>
      <c r="B23" s="282" t="s">
        <v>521</v>
      </c>
      <c r="C23" s="282" t="s">
        <v>52</v>
      </c>
      <c r="D23" s="282" t="s">
        <v>525</v>
      </c>
      <c r="E23" s="274" t="s">
        <v>567</v>
      </c>
      <c r="F23" s="282" t="s">
        <v>568</v>
      </c>
      <c r="G23" s="284" t="s">
        <v>381</v>
      </c>
      <c r="H23" s="298" t="s">
        <v>572</v>
      </c>
      <c r="I23" s="273" t="s">
        <v>301</v>
      </c>
      <c r="J23" s="305"/>
      <c r="K23" s="282">
        <v>43630</v>
      </c>
      <c r="L23" s="282">
        <v>43830</v>
      </c>
      <c r="M23" s="328">
        <v>60000</v>
      </c>
      <c r="N23" s="302">
        <v>60000</v>
      </c>
      <c r="O23" s="307">
        <v>100</v>
      </c>
      <c r="P23" s="303">
        <v>0</v>
      </c>
    </row>
    <row r="24" spans="1:16" ht="63.75" hidden="1" customHeight="1" x14ac:dyDescent="0.25">
      <c r="A24" s="273" t="s">
        <v>521</v>
      </c>
      <c r="B24" s="282" t="s">
        <v>521</v>
      </c>
      <c r="C24" s="282" t="s">
        <v>117</v>
      </c>
      <c r="D24" s="282"/>
      <c r="E24" s="274" t="s">
        <v>529</v>
      </c>
      <c r="F24" s="282" t="s">
        <v>530</v>
      </c>
      <c r="G24" s="284" t="s">
        <v>381</v>
      </c>
      <c r="H24" s="298" t="s">
        <v>531</v>
      </c>
      <c r="I24" s="273" t="s">
        <v>57</v>
      </c>
      <c r="J24" s="305" t="s">
        <v>57</v>
      </c>
      <c r="K24" s="282">
        <v>42545</v>
      </c>
      <c r="L24" s="282">
        <v>42916</v>
      </c>
      <c r="M24" s="306">
        <v>97000</v>
      </c>
      <c r="N24" s="302">
        <v>97000</v>
      </c>
      <c r="O24" s="307">
        <v>100</v>
      </c>
      <c r="P24" s="303">
        <v>0</v>
      </c>
    </row>
    <row r="25" spans="1:16" ht="96" customHeight="1" x14ac:dyDescent="0.25">
      <c r="A25" s="273" t="s">
        <v>521</v>
      </c>
      <c r="B25" s="273" t="s">
        <v>521</v>
      </c>
      <c r="C25" s="282" t="s">
        <v>853</v>
      </c>
      <c r="D25" s="282"/>
      <c r="E25" s="290" t="s">
        <v>909</v>
      </c>
      <c r="F25" s="290" t="s">
        <v>910</v>
      </c>
      <c r="G25" s="284" t="s">
        <v>921</v>
      </c>
      <c r="H25" s="298" t="s">
        <v>917</v>
      </c>
      <c r="I25" s="273"/>
      <c r="J25" s="273"/>
      <c r="K25" s="282">
        <v>45404</v>
      </c>
      <c r="L25" s="282"/>
      <c r="M25" s="306">
        <v>62500</v>
      </c>
      <c r="N25" s="302">
        <v>41466</v>
      </c>
      <c r="O25" s="278">
        <f>+N25/M25*100</f>
        <v>66.345600000000005</v>
      </c>
      <c r="P25" s="306">
        <f>+M25-N25</f>
        <v>21034</v>
      </c>
    </row>
    <row r="26" spans="1:16" ht="93" customHeight="1" x14ac:dyDescent="0.25">
      <c r="A26" s="273" t="s">
        <v>521</v>
      </c>
      <c r="B26" s="273" t="s">
        <v>521</v>
      </c>
      <c r="C26" s="282" t="s">
        <v>915</v>
      </c>
      <c r="D26" s="282"/>
      <c r="E26" s="290" t="s">
        <v>912</v>
      </c>
      <c r="F26" s="290" t="s">
        <v>911</v>
      </c>
      <c r="G26" s="284" t="s">
        <v>921</v>
      </c>
      <c r="H26" s="298" t="s">
        <v>918</v>
      </c>
      <c r="I26" s="273"/>
      <c r="J26" s="273"/>
      <c r="K26" s="282">
        <v>45404</v>
      </c>
      <c r="L26" s="282" t="s">
        <v>916</v>
      </c>
      <c r="M26" s="306">
        <v>50000</v>
      </c>
      <c r="N26" s="302">
        <v>24696</v>
      </c>
      <c r="O26" s="278">
        <f>+N26/M26*100</f>
        <v>49.392000000000003</v>
      </c>
      <c r="P26" s="306">
        <f t="shared" ref="P26:P27" si="0">+M26-N26</f>
        <v>25304</v>
      </c>
    </row>
    <row r="27" spans="1:16" ht="48" customHeight="1" x14ac:dyDescent="0.25">
      <c r="A27" s="273" t="s">
        <v>521</v>
      </c>
      <c r="B27" s="273" t="s">
        <v>521</v>
      </c>
      <c r="C27" s="282" t="s">
        <v>853</v>
      </c>
      <c r="D27" s="282"/>
      <c r="E27" s="290" t="s">
        <v>914</v>
      </c>
      <c r="F27" s="290" t="s">
        <v>913</v>
      </c>
      <c r="G27" s="284" t="s">
        <v>921</v>
      </c>
      <c r="H27" s="298" t="s">
        <v>919</v>
      </c>
      <c r="I27" s="273"/>
      <c r="J27" s="273"/>
      <c r="K27" s="282">
        <v>45462</v>
      </c>
      <c r="L27" s="282" t="s">
        <v>916</v>
      </c>
      <c r="M27" s="306">
        <v>50000</v>
      </c>
      <c r="N27" s="302">
        <v>0</v>
      </c>
      <c r="O27" s="278">
        <f>+N27/M27*100</f>
        <v>0</v>
      </c>
      <c r="P27" s="306">
        <f t="shared" si="0"/>
        <v>50000</v>
      </c>
    </row>
    <row r="28" spans="1:16" ht="48" customHeight="1" x14ac:dyDescent="0.25">
      <c r="A28" s="273" t="s">
        <v>521</v>
      </c>
      <c r="B28" s="273" t="s">
        <v>521</v>
      </c>
      <c r="C28" s="282" t="s">
        <v>853</v>
      </c>
      <c r="D28" s="296"/>
      <c r="E28" s="496" t="s">
        <v>939</v>
      </c>
      <c r="F28" s="496" t="s">
        <v>941</v>
      </c>
      <c r="G28" s="284" t="s">
        <v>921</v>
      </c>
      <c r="H28" s="298" t="s">
        <v>943</v>
      </c>
      <c r="I28" s="503"/>
      <c r="J28" s="503"/>
      <c r="K28" s="282">
        <v>45513</v>
      </c>
      <c r="L28" s="282" t="s">
        <v>916</v>
      </c>
      <c r="M28" s="306">
        <v>50000</v>
      </c>
      <c r="N28" s="302">
        <v>0</v>
      </c>
      <c r="O28" s="278">
        <f t="shared" ref="O28:O29" si="1">+N28/M28*100</f>
        <v>0</v>
      </c>
      <c r="P28" s="306">
        <f t="shared" ref="P28:P29" si="2">+M28-N28</f>
        <v>50000</v>
      </c>
    </row>
    <row r="29" spans="1:16" ht="48" customHeight="1" x14ac:dyDescent="0.25">
      <c r="A29" s="273" t="s">
        <v>521</v>
      </c>
      <c r="B29" s="273" t="s">
        <v>521</v>
      </c>
      <c r="C29" s="282" t="s">
        <v>853</v>
      </c>
      <c r="D29" s="296"/>
      <c r="E29" s="496" t="s">
        <v>940</v>
      </c>
      <c r="F29" s="496" t="s">
        <v>942</v>
      </c>
      <c r="G29" s="284" t="s">
        <v>921</v>
      </c>
      <c r="H29" s="298" t="s">
        <v>944</v>
      </c>
      <c r="I29" s="503"/>
      <c r="J29" s="503"/>
      <c r="K29" s="282">
        <v>45544</v>
      </c>
      <c r="L29" s="282" t="s">
        <v>916</v>
      </c>
      <c r="M29" s="306">
        <v>20000</v>
      </c>
      <c r="N29" s="302">
        <v>0</v>
      </c>
      <c r="O29" s="278">
        <f t="shared" si="1"/>
        <v>0</v>
      </c>
      <c r="P29" s="306">
        <f t="shared" si="2"/>
        <v>20000</v>
      </c>
    </row>
    <row r="30" spans="1:16" ht="18.75" customHeight="1" x14ac:dyDescent="0.25">
      <c r="A30" s="503"/>
      <c r="B30" s="503"/>
      <c r="C30" s="296"/>
      <c r="D30" s="296"/>
      <c r="E30" s="504"/>
      <c r="F30" s="504"/>
      <c r="G30" s="487"/>
      <c r="H30" s="505"/>
      <c r="I30" s="503"/>
      <c r="J30" s="503"/>
      <c r="K30" s="296"/>
      <c r="L30" s="296"/>
      <c r="M30" s="506"/>
      <c r="N30" s="507"/>
      <c r="O30" s="508"/>
      <c r="P30" s="506"/>
    </row>
    <row r="31" spans="1:16" ht="18.75" customHeight="1" x14ac:dyDescent="0.25">
      <c r="A31" s="564" t="s">
        <v>862</v>
      </c>
      <c r="B31" s="564"/>
    </row>
  </sheetData>
  <sheetProtection algorithmName="SHA-512" hashValue="5YV+i2V65JpBdVjXlYjT17I4M3CtKjsJBMR8gANoIIruWDkndaDfjYWvWx9rpTohsLiayWwv3HcCFm/V56VOsA==" saltValue="O6nGUuJ+5PR0Tjps1aEScg==" spinCount="100000" sheet="1" objects="1" scenarios="1"/>
  <autoFilter ref="A14:P27">
    <filterColumn colId="6">
      <filters>
        <filter val="En Ejecución"/>
      </filters>
    </filterColumn>
  </autoFilter>
  <mergeCells count="1">
    <mergeCell ref="A31:B3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2025-02-11T15:41:51Z</dcterms:modified>
</cp:coreProperties>
</file>